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Старт" sheetId="1" state="visible" r:id="rId3"/>
    <sheet name="01_Инструкция" sheetId="2" state="visible" r:id="rId4"/>
    <sheet name="02_Чек-лист" sheetId="3" state="visible" r:id="rId5"/>
    <sheet name="03_Сводка" sheetId="4" state="visible" r:id="rId6"/>
  </sheets>
  <definedNames>
    <definedName function="false" hidden="false" localSheetId="0" name="_xlnm.Print_Area" vbProcedure="false">'00_Старт'!$A$1:$G$33</definedName>
    <definedName function="false" hidden="false" localSheetId="1" name="_xlnm.Print_Area" vbProcedure="false">'01_Инструкция'!$A$1:$H$22</definedName>
    <definedName function="false" hidden="false" localSheetId="2" name="_xlnm.Print_Area" vbProcedure="false">'02_Чек-лист'!$A$1:$H$120</definedName>
    <definedName function="false" hidden="false" localSheetId="2" name="_xlnm.Print_Titles" vbProcedure="false">'02_Чек-лист'!$1:$5</definedName>
    <definedName function="false" hidden="true" localSheetId="2" name="_xlnm._FilterDatabase" vbProcedure="false">'02_Чек-лист'!$A$5:$H$120</definedName>
    <definedName function="false" hidden="false" localSheetId="3" name="_xlnm.Print_Area" vbProcedure="false">'03_Сводка'!$A$1:$K$33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<sst xmlns="http://schemas.openxmlformats.org/spreadsheetml/2006/main" count="940" uniqueCount="465">
  <si>
    <t xml:space="preserve">Чек-лист анализа целевой аудитории</t>
  </si>
  <si>
    <t xml:space="preserve">МАРКЕТИНГ ПРАКТИКА · ПРИМЕР ЗАПОЛНЕНИЯ · Вводная информация и порядок работы · MP-TCL-CUA-001 · v2.1</t>
  </si>
  <si>
    <t xml:space="preserve">Назначение</t>
  </si>
  <si>
    <t xml:space="preserve">Основная задача</t>
  </si>
  <si>
    <t xml:space="preserve">Проверить полноту, доказательность и применимость анализа целевой аудитории — от постановки задачи до использования выводов.</t>
  </si>
  <si>
    <t xml:space="preserve">Что получится</t>
  </si>
  <si>
    <t xml:space="preserve">115 проверок по 16 разделам, единые приоритеты, сроки, статусы и ответственные, а также сводка прогресса.</t>
  </si>
  <si>
    <t xml:space="preserve">Паспорт проекта</t>
  </si>
  <si>
    <t xml:space="preserve">Проект / продукт</t>
  </si>
  <si>
    <t xml:space="preserve">Сервис управления личными финансами</t>
  </si>
  <si>
    <t xml:space="preserve">Цель анализа</t>
  </si>
  <si>
    <t xml:space="preserve">Выбрать приоритетный сегмент для запуска</t>
  </si>
  <si>
    <t xml:space="preserve">Рынок / география</t>
  </si>
  <si>
    <t xml:space="preserve">B2C · Россия · крупные города</t>
  </si>
  <si>
    <t xml:space="preserve">Тип аудитории</t>
  </si>
  <si>
    <t xml:space="preserve">B2C</t>
  </si>
  <si>
    <t xml:space="preserve">Дата начала</t>
  </si>
  <si>
    <t xml:space="preserve">Контрольная дата</t>
  </si>
  <si>
    <t xml:space="preserve">Ответственный</t>
  </si>
  <si>
    <t xml:space="preserve">Анна Морозова</t>
  </si>
  <si>
    <t xml:space="preserve">Команда</t>
  </si>
  <si>
    <t xml:space="preserve">Исследователь; аналитик; маркетолог</t>
  </si>
  <si>
    <t xml:space="preserve">Основные источники</t>
  </si>
  <si>
    <t xml:space="preserve">CRM; интервью; отзывы; веб-аналитика; поиск</t>
  </si>
  <si>
    <t xml:space="preserve">Формат результата</t>
  </si>
  <si>
    <t xml:space="preserve">Сегменты + профили + выводы</t>
  </si>
  <si>
    <t xml:space="preserve">Как работать</t>
  </si>
  <si>
    <t xml:space="preserve">Определите рамки</t>
  </si>
  <si>
    <t xml:space="preserve">Заполните паспорт и зафиксируйте решение, которое должно опираться на анализ.</t>
  </si>
  <si>
    <t xml:space="preserve">Проходите проверки</t>
  </si>
  <si>
    <t xml:space="preserve">Сохраняйте формулировки «Что проверить» и «Как проверить» как единый критерий.</t>
  </si>
  <si>
    <t xml:space="preserve">Назначьте сроки</t>
  </si>
  <si>
    <t xml:space="preserve">Даты рассчитываются от даты начала и могут быть уточнены под проект.</t>
  </si>
  <si>
    <t xml:space="preserve">Меняйте статусы</t>
  </si>
  <si>
    <t xml:space="preserve">Используйте четыре значения: не выполнено, в работе, выполнено, не применимо.</t>
  </si>
  <si>
    <t xml:space="preserve">Смотрите сводку</t>
  </si>
  <si>
    <t xml:space="preserve">Контролируйте готовность по разделам и открытые высокие приоритеты.</t>
  </si>
  <si>
    <t xml:space="preserve">Важные правила</t>
  </si>
  <si>
    <t xml:space="preserve">1. Шаблон проверяет качество анализа, но не заменяет сбор первичных данных.</t>
  </si>
  <si>
    <t xml:space="preserve">2. Не применимые проверки исключаются из готовности.</t>
  </si>
  <si>
    <t xml:space="preserve">3. Выводы без источника или наблюдения следует считать гипотезами.</t>
  </si>
  <si>
    <t xml:space="preserve">MP-TCL-CUA-001 · Версия 2.1 · Персиковые поля редактируются; голубые даты рассчитываются автоматически.</t>
  </si>
  <si>
    <t xml:space="preserve">МАРКЕТИНГ ПРАКТИКА · ПРИМЕР ЗАПОЛНЕНИЯ · Правила заполнения чек-листа · MP-TCL-CUA-001 · v2.1</t>
  </si>
  <si>
    <t xml:space="preserve">Логика полей</t>
  </si>
  <si>
    <t xml:space="preserve">Поле</t>
  </si>
  <si>
    <t xml:space="preserve">Что в нём</t>
  </si>
  <si>
    <t xml:space="preserve">Как заполнять</t>
  </si>
  <si>
    <t xml:space="preserve">Пример</t>
  </si>
  <si>
    <t xml:space="preserve">Раздел</t>
  </si>
  <si>
    <t xml:space="preserve">Этап анализа</t>
  </si>
  <si>
    <t xml:space="preserve">Не менять без изменения методики</t>
  </si>
  <si>
    <t xml:space="preserve">Сегментация</t>
  </si>
  <si>
    <t xml:space="preserve">Приоритет</t>
  </si>
  <si>
    <t xml:space="preserve">Критичность</t>
  </si>
  <si>
    <t xml:space="preserve">Высокий / Средний / Низкий</t>
  </si>
  <si>
    <t xml:space="preserve">Высокий</t>
  </si>
  <si>
    <t xml:space="preserve">Что проверить</t>
  </si>
  <si>
    <t xml:space="preserve">Проверяемое условие</t>
  </si>
  <si>
    <t xml:space="preserve">Сохранить формулировку из списка</t>
  </si>
  <si>
    <t xml:space="preserve">Оценить объём сегмента</t>
  </si>
  <si>
    <t xml:space="preserve">Срок</t>
  </si>
  <si>
    <t xml:space="preserve">Дата завершения</t>
  </si>
  <si>
    <t xml:space="preserve">Проверить расчёт и уточнить</t>
  </si>
  <si>
    <t xml:space="preserve">20.10.2026</t>
  </si>
  <si>
    <t xml:space="preserve">Как проверить</t>
  </si>
  <si>
    <t xml:space="preserve">Способ подтверждения</t>
  </si>
  <si>
    <t xml:space="preserve">Выполнить действие или собрать указанное подтверждение</t>
  </si>
  <si>
    <t xml:space="preserve">Расчёт и два источника</t>
  </si>
  <si>
    <t xml:space="preserve">Статус</t>
  </si>
  <si>
    <t xml:space="preserve">Состояние проверки</t>
  </si>
  <si>
    <t xml:space="preserve">Выбрать из списка</t>
  </si>
  <si>
    <t xml:space="preserve">◐ В работе</t>
  </si>
  <si>
    <t xml:space="preserve">Один владелец</t>
  </si>
  <si>
    <t xml:space="preserve">Указать роль или человека</t>
  </si>
  <si>
    <t xml:space="preserve">Исследователь ЦА</t>
  </si>
  <si>
    <t xml:space="preserve">№</t>
  </si>
  <si>
    <t xml:space="preserve">Навигация</t>
  </si>
  <si>
    <t xml:space="preserve">Присваивается автоматически</t>
  </si>
  <si>
    <t xml:space="preserve">8.3</t>
  </si>
  <si>
    <t xml:space="preserve">Правила принятия решения</t>
  </si>
  <si>
    <t xml:space="preserve">Высокий приоритет — без проверки велик риск ошибочного решения или запуска.</t>
  </si>
  <si>
    <t xml:space="preserve">Средний приоритет — заметно повышает качество и уверенность анализа.</t>
  </si>
  <si>
    <t xml:space="preserve">Низкий приоритет — улучшает полноту, но не блокирует промежуточный вывод.</t>
  </si>
  <si>
    <t xml:space="preserve">Готовность = выполненные применимые проверки / все применимые проверки.</t>
  </si>
  <si>
    <t xml:space="preserve">Если проверка не применима, выберите соответствующий статус — не оставляйте её открытой.</t>
  </si>
  <si>
    <t xml:space="preserve">МАРКЕТИНГ ПРАКТИКА · ПРИМЕР ЗАПОЛНЕНИЯ · Проверка качества анализа целевой аудитории · MP-TCL-CUA-001 · v2.1</t>
  </si>
  <si>
    <t xml:space="preserve">1.1</t>
  </si>
  <si>
    <t xml:space="preserve">Подготовка и постановка задачи</t>
  </si>
  <si>
    <t xml:space="preserve">Определить цель анализа ЦА</t>
  </si>
  <si>
    <t xml:space="preserve">Зафиксировать в брифе и согласовать с заказчиком</t>
  </si>
  <si>
    <t xml:space="preserve">☑ Выполнено</t>
  </si>
  <si>
    <t xml:space="preserve">Руководитель исследования</t>
  </si>
  <si>
    <t xml:space="preserve">1.2</t>
  </si>
  <si>
    <t xml:space="preserve">Определить продукт/услугу для анализа</t>
  </si>
  <si>
    <t xml:space="preserve">Указать в брифе, приложить описание продукта</t>
  </si>
  <si>
    <t xml:space="preserve">Средний</t>
  </si>
  <si>
    <t xml:space="preserve">1.3</t>
  </si>
  <si>
    <t xml:space="preserve">Определить, какие решения будут приняты по итогам</t>
  </si>
  <si>
    <t xml:space="preserve">Согласовать с заказчиком: позиционирование, реклама, контент, продукт</t>
  </si>
  <si>
    <t xml:space="preserve">1.4</t>
  </si>
  <si>
    <t xml:space="preserve">Согласовать формат итогового отчёта</t>
  </si>
  <si>
    <t xml:space="preserve">Утвердить шаблон: таблица, презентация, карточки персон</t>
  </si>
  <si>
    <t xml:space="preserve">1.5</t>
  </si>
  <si>
    <t xml:space="preserve">Определить глубину анализа: экспресс или полный</t>
  </si>
  <si>
    <t xml:space="preserve">Согласовать с заказчиком по срокам и бюджету</t>
  </si>
  <si>
    <t xml:space="preserve">1.6</t>
  </si>
  <si>
    <t xml:space="preserve">Определить бюджет на платные сервисы и исследования</t>
  </si>
  <si>
    <t xml:space="preserve">Согласовать смету: соцдем-сервисы, панели, опросы</t>
  </si>
  <si>
    <t xml:space="preserve">1.7</t>
  </si>
  <si>
    <t xml:space="preserve">Назначить ответственных и сроки по этапам</t>
  </si>
  <si>
    <t xml:space="preserve">Заполнить таблицу RACI</t>
  </si>
  <si>
    <t xml:space="preserve">2.1</t>
  </si>
  <si>
    <t xml:space="preserve">Определение рамок</t>
  </si>
  <si>
    <t xml:space="preserve">Определить географию аудитории</t>
  </si>
  <si>
    <t xml:space="preserve">Указать города, регионы, страны</t>
  </si>
  <si>
    <t xml:space="preserve">2.2</t>
  </si>
  <si>
    <t xml:space="preserve">Определить язык(и) аудитории</t>
  </si>
  <si>
    <t xml:space="preserve">Указать языки коммуникации</t>
  </si>
  <si>
    <t xml:space="preserve">2.3</t>
  </si>
  <si>
    <t xml:space="preserve">Определить тип аудитории: B2C, B2B, B2G</t>
  </si>
  <si>
    <t xml:space="preserve">Согласовать с бизнес-моделью</t>
  </si>
  <si>
    <t xml:space="preserve">2.4</t>
  </si>
  <si>
    <t xml:space="preserve">Определить ядро и периферию аудитории</t>
  </si>
  <si>
    <t xml:space="preserve">Разделить: кто точно ЦА, кто возможно, кто точно нет</t>
  </si>
  <si>
    <t xml:space="preserve">2.5</t>
  </si>
  <si>
    <t xml:space="preserve">Составить гипотезы о сегментах</t>
  </si>
  <si>
    <t xml:space="preserve">Записать 3–7 гипотез до сбора данных</t>
  </si>
  <si>
    <t xml:space="preserve">2.6</t>
  </si>
  <si>
    <t xml:space="preserve">Определить приоритетные сегменты для бизнеса</t>
  </si>
  <si>
    <t xml:space="preserve">Согласовать с руководителем</t>
  </si>
  <si>
    <t xml:space="preserve">2.7</t>
  </si>
  <si>
    <t xml:space="preserve">Определить исключения: кто точно не ЦА</t>
  </si>
  <si>
    <t xml:space="preserve">Зафиксировать письменно с обоснованием</t>
  </si>
  <si>
    <t xml:space="preserve">3.1</t>
  </si>
  <si>
    <t xml:space="preserve">Сбор данных: внутренние источники</t>
  </si>
  <si>
    <t xml:space="preserve">Выгрузить данные из CRM</t>
  </si>
  <si>
    <t xml:space="preserve">Экспорт по клиентам, сделкам, отказам</t>
  </si>
  <si>
    <t xml:space="preserve">CRM / веб-аналитик</t>
  </si>
  <si>
    <t xml:space="preserve">3.2</t>
  </si>
  <si>
    <t xml:space="preserve">Выгрузить данные из веб-аналитики</t>
  </si>
  <si>
    <t xml:space="preserve">Яндекс.Метрика, Google Analytics: соцдем, интересы, устройства</t>
  </si>
  <si>
    <t xml:space="preserve">3.3</t>
  </si>
  <si>
    <t xml:space="preserve">Выгрузить данные из email-рассылок</t>
  </si>
  <si>
    <t xml:space="preserve">Сервис рассылок: открытия, клики, отписки</t>
  </si>
  <si>
    <t xml:space="preserve">3.4</t>
  </si>
  <si>
    <t xml:space="preserve">Выгрузить данные из соцсетей компании</t>
  </si>
  <si>
    <t xml:space="preserve">Статистика аккаунтов: подписчики, вовлечённость</t>
  </si>
  <si>
    <t xml:space="preserve">Маркетинговый аналитик</t>
  </si>
  <si>
    <t xml:space="preserve">3.5</t>
  </si>
  <si>
    <t xml:space="preserve">Собрать обратную связь от отдела продаж</t>
  </si>
  <si>
    <t xml:space="preserve">Интервью с 2–3 менеджерами по типовым клиентам</t>
  </si>
  <si>
    <t xml:space="preserve">3.6</t>
  </si>
  <si>
    <t xml:space="preserve">Собрать обратную связь от службы поддержки</t>
  </si>
  <si>
    <t xml:space="preserve">Интервью по частым вопросам и жалобам</t>
  </si>
  <si>
    <t xml:space="preserve">3.7</t>
  </si>
  <si>
    <t xml:space="preserve">Проанализировать текущих клиентов</t>
  </si>
  <si>
    <t xml:space="preserve">Сегментировать по соцдем и поведению</t>
  </si>
  <si>
    <t xml:space="preserve">3.8</t>
  </si>
  <si>
    <t xml:space="preserve">Проанализировать потерянных клиентов</t>
  </si>
  <si>
    <t xml:space="preserve">Причины ухода, барьеры</t>
  </si>
  <si>
    <t xml:space="preserve">4.1</t>
  </si>
  <si>
    <t xml:space="preserve">Сбор данных: отзывы и карты</t>
  </si>
  <si>
    <t xml:space="preserve">Собрать отзывы с Яндекс.Карт</t>
  </si>
  <si>
    <t xml:space="preserve">Выгрузить отзывы по своей компании и конкурентам</t>
  </si>
  <si>
    <t xml:space="preserve">Исследователь</t>
  </si>
  <si>
    <t xml:space="preserve">4.2</t>
  </si>
  <si>
    <t xml:space="preserve">Собрать отзывы с 2ГИС</t>
  </si>
  <si>
    <t xml:space="preserve">4.3</t>
  </si>
  <si>
    <t xml:space="preserve">Собрать отзывы с Google Maps</t>
  </si>
  <si>
    <t xml:space="preserve">4.4</t>
  </si>
  <si>
    <t xml:space="preserve">Собрать отзывы с маркетплейсов и профильных сайтов</t>
  </si>
  <si>
    <t xml:space="preserve">Ozon, WB, Отзовик, профильные порталы</t>
  </si>
  <si>
    <t xml:space="preserve">4.5</t>
  </si>
  <si>
    <t xml:space="preserve">Собрать комментарии из соцсетей</t>
  </si>
  <si>
    <t xml:space="preserve">Комментарии под постами и рекламой</t>
  </si>
  <si>
    <t xml:space="preserve">4.6</t>
  </si>
  <si>
    <t xml:space="preserve">Выделить повторяющиеся мотивы</t>
  </si>
  <si>
    <t xml:space="preserve">Частотный анализ по темам</t>
  </si>
  <si>
    <t xml:space="preserve">4.7</t>
  </si>
  <si>
    <t xml:space="preserve">Выделить жалобы, страхи, возражения</t>
  </si>
  <si>
    <t xml:space="preserve">Кодирование отзывов по категориям</t>
  </si>
  <si>
    <t xml:space="preserve">4.8</t>
  </si>
  <si>
    <t xml:space="preserve">Выделить мотивы покупки</t>
  </si>
  <si>
    <t xml:space="preserve">Кодирование отзывов по триггерам</t>
  </si>
  <si>
    <t xml:space="preserve">5.1</t>
  </si>
  <si>
    <t xml:space="preserve">Сбор данных: соцдем и интересы</t>
  </si>
  <si>
    <t xml:space="preserve">Выгрузить соцдем из рекламных кабинетов</t>
  </si>
  <si>
    <t xml:space="preserve">VK Ads, Яндекс.Директ, TG Ads: аудитории</t>
  </si>
  <si>
    <t xml:space="preserve">5.2</t>
  </si>
  <si>
    <t xml:space="preserve">Выгрузить данные из подписчиков конкурентов</t>
  </si>
  <si>
    <t xml:space="preserve">Сервисы анализа или вручную</t>
  </si>
  <si>
    <t xml:space="preserve">5.3</t>
  </si>
  <si>
    <t xml:space="preserve">Проанализировать активные сообщества</t>
  </si>
  <si>
    <t xml:space="preserve">Где сидит ЦА, какие тематики</t>
  </si>
  <si>
    <t xml:space="preserve">5.4</t>
  </si>
  <si>
    <t xml:space="preserve">Проанализировать интересы через сервисы</t>
  </si>
  <si>
    <t xml:space="preserve">Similarweb, Serpstat, соцдем-сервисы</t>
  </si>
  <si>
    <t xml:space="preserve">5.5</t>
  </si>
  <si>
    <t xml:space="preserve">Определить типовые тематики контента</t>
  </si>
  <si>
    <t xml:space="preserve">Список тем, которые читает ЦА</t>
  </si>
  <si>
    <t xml:space="preserve">6.1</t>
  </si>
  <si>
    <t xml:space="preserve">Сбор данных: поисковые запросы</t>
  </si>
  <si>
    <t xml:space="preserve">Выгрузить данные из Яндекс.Вордстат</t>
  </si>
  <si>
    <t xml:space="preserve">Семантика по продукту, болям, конкурентам</t>
  </si>
  <si>
    <t xml:space="preserve">SEO-аналитик</t>
  </si>
  <si>
    <t xml:space="preserve">6.2</t>
  </si>
  <si>
    <t xml:space="preserve">Проверить Google Trends</t>
  </si>
  <si>
    <t xml:space="preserve">Динамика и сезонность</t>
  </si>
  <si>
    <t xml:space="preserve">6.3</t>
  </si>
  <si>
    <t xml:space="preserve">Проверить геозависимые запросы</t>
  </si>
  <si>
    <t xml:space="preserve">Разбивка по регионам</t>
  </si>
  <si>
    <t xml:space="preserve">6.4</t>
  </si>
  <si>
    <t xml:space="preserve">Проверить сезонность запросов</t>
  </si>
  <si>
    <t xml:space="preserve">График по месяцам</t>
  </si>
  <si>
    <t xml:space="preserve">6.5</t>
  </si>
  <si>
    <t xml:space="preserve">Собрать семантику по болям</t>
  </si>
  <si>
    <t xml:space="preserve">Кластеры запросов «как», «почему», «не работает»</t>
  </si>
  <si>
    <t xml:space="preserve">6.6</t>
  </si>
  <si>
    <t xml:space="preserve">Собрать семантику по конкурентам</t>
  </si>
  <si>
    <t xml:space="preserve">Брендовые и сравнительные запросы</t>
  </si>
  <si>
    <t xml:space="preserve">6.7</t>
  </si>
  <si>
    <t xml:space="preserve">Проверить частотность и регионы</t>
  </si>
  <si>
    <t xml:space="preserve">Экспорт частотностей по гео</t>
  </si>
  <si>
    <t xml:space="preserve">7.1</t>
  </si>
  <si>
    <t xml:space="preserve">Анализ и обработка</t>
  </si>
  <si>
    <t xml:space="preserve">Структурировать данные по источникам</t>
  </si>
  <si>
    <t xml:space="preserve">Свести в единую таблицу с тегами источника</t>
  </si>
  <si>
    <t xml:space="preserve">☐ Не выполнено</t>
  </si>
  <si>
    <t xml:space="preserve">7.2</t>
  </si>
  <si>
    <t xml:space="preserve">Убрать дубликаты и мусор</t>
  </si>
  <si>
    <t xml:space="preserve">Проверка на дубли и нерелевантные данные</t>
  </si>
  <si>
    <t xml:space="preserve">7.3</t>
  </si>
  <si>
    <t xml:space="preserve">Проверить достоверность данных</t>
  </si>
  <si>
    <t xml:space="preserve">Сверить с несколькими источниками</t>
  </si>
  <si>
    <t xml:space="preserve">7.4</t>
  </si>
  <si>
    <t xml:space="preserve">Провести количественный анализ</t>
  </si>
  <si>
    <t xml:space="preserve">Частоты, доли, распределения</t>
  </si>
  <si>
    <t xml:space="preserve">7.5</t>
  </si>
  <si>
    <t xml:space="preserve">Провести качественный анализ</t>
  </si>
  <si>
    <t xml:space="preserve">Цитаты, мотивы, инсайты</t>
  </si>
  <si>
    <t xml:space="preserve">7.6</t>
  </si>
  <si>
    <t xml:space="preserve">Выделить паттерны и инсайты</t>
  </si>
  <si>
    <t xml:space="preserve">Сформулировать 5–10 ключевых выводов</t>
  </si>
  <si>
    <t xml:space="preserve">8.1</t>
  </si>
  <si>
    <t xml:space="preserve">Разделить ЦА на сегменты по соцдем</t>
  </si>
  <si>
    <t xml:space="preserve">Кластеры по возрасту, полу, доходу</t>
  </si>
  <si>
    <t xml:space="preserve">8.2</t>
  </si>
  <si>
    <t xml:space="preserve">Разделить по поведению</t>
  </si>
  <si>
    <t xml:space="preserve">Кластеры по частоте, каналу, чеку</t>
  </si>
  <si>
    <t xml:space="preserve">Разделить по мотивации</t>
  </si>
  <si>
    <t xml:space="preserve">Кластеры по триггерам покупки</t>
  </si>
  <si>
    <t xml:space="preserve">8.4</t>
  </si>
  <si>
    <t xml:space="preserve">Разделить по этапу осознания</t>
  </si>
  <si>
    <t xml:space="preserve">Понимание проблемы, выбор решения, выбор продукта</t>
  </si>
  <si>
    <t xml:space="preserve">8.5</t>
  </si>
  <si>
    <t xml:space="preserve">Оценить объём каждого сегмента</t>
  </si>
  <si>
    <t xml:space="preserve">Оценка доли рынка и потенциала</t>
  </si>
  <si>
    <t xml:space="preserve">8.6</t>
  </si>
  <si>
    <t xml:space="preserve">Оценить потенциал каждого сегмента</t>
  </si>
  <si>
    <t xml:space="preserve">По марже, LTV, простоте привлечения</t>
  </si>
  <si>
    <t xml:space="preserve">8.7</t>
  </si>
  <si>
    <t xml:space="preserve">Определить приоритетные сегменты</t>
  </si>
  <si>
    <t xml:space="preserve">Матрица приоритетов</t>
  </si>
  <si>
    <t xml:space="preserve">8.8</t>
  </si>
  <si>
    <t xml:space="preserve">Выбрать ядро ЦА для фокуса</t>
  </si>
  <si>
    <t xml:space="preserve">Согласовать с заказчиком</t>
  </si>
  <si>
    <t xml:space="preserve">9.1</t>
  </si>
  <si>
    <t xml:space="preserve">Портрет: соцдем</t>
  </si>
  <si>
    <t xml:space="preserve">Описать возраст</t>
  </si>
  <si>
    <t xml:space="preserve">Диапазон, средний возраст</t>
  </si>
  <si>
    <t xml:space="preserve">9.2</t>
  </si>
  <si>
    <t xml:space="preserve">Описать пол</t>
  </si>
  <si>
    <t xml:space="preserve">Доли мужчин/женщин</t>
  </si>
  <si>
    <t xml:space="preserve">9.3</t>
  </si>
  <si>
    <t xml:space="preserve">Описать платёжеспособность</t>
  </si>
  <si>
    <t xml:space="preserve">Доход, бюджет покупки</t>
  </si>
  <si>
    <t xml:space="preserve">9.4</t>
  </si>
  <si>
    <t xml:space="preserve">Описать семейное положение</t>
  </si>
  <si>
    <t xml:space="preserve">Семейный статус, дети</t>
  </si>
  <si>
    <t xml:space="preserve">9.5</t>
  </si>
  <si>
    <t xml:space="preserve">Описать профессию и сферу</t>
  </si>
  <si>
    <t xml:space="preserve">Отрасль, роль, уровень</t>
  </si>
  <si>
    <t xml:space="preserve">9.6</t>
  </si>
  <si>
    <t xml:space="preserve">Описать образование</t>
  </si>
  <si>
    <t xml:space="preserve">Уровень и профиль</t>
  </si>
  <si>
    <t xml:space="preserve">9.7</t>
  </si>
  <si>
    <t xml:space="preserve">Описать интересы и хобби</t>
  </si>
  <si>
    <t xml:space="preserve">Список тематик</t>
  </si>
  <si>
    <t xml:space="preserve">9.8</t>
  </si>
  <si>
    <t xml:space="preserve">Описать географию проживания</t>
  </si>
  <si>
    <t xml:space="preserve">Города и типы населённых пунктов</t>
  </si>
  <si>
    <t xml:space="preserve">9.9</t>
  </si>
  <si>
    <t xml:space="preserve">Описать цифровую грамотность</t>
  </si>
  <si>
    <t xml:space="preserve">Уровень владения сервисами</t>
  </si>
  <si>
    <t xml:space="preserve">9.10</t>
  </si>
  <si>
    <t xml:space="preserve">Описать используемые устройства</t>
  </si>
  <si>
    <t xml:space="preserve">Мобильные, десктоп, доли</t>
  </si>
  <si>
    <t xml:space="preserve">10.1</t>
  </si>
  <si>
    <t xml:space="preserve">Портрет: боли и страхи</t>
  </si>
  <si>
    <t xml:space="preserve">Определить боли аудитории</t>
  </si>
  <si>
    <t xml:space="preserve">Из отзывов, интервью, поддержки</t>
  </si>
  <si>
    <t xml:space="preserve">10.2</t>
  </si>
  <si>
    <t xml:space="preserve">Определить страхи и тревоги</t>
  </si>
  <si>
    <t xml:space="preserve">Что пугает при покупке</t>
  </si>
  <si>
    <t xml:space="preserve">10.3</t>
  </si>
  <si>
    <t xml:space="preserve">Определить барьеры покупки</t>
  </si>
  <si>
    <t xml:space="preserve">Что мешает купить</t>
  </si>
  <si>
    <t xml:space="preserve">10.4</t>
  </si>
  <si>
    <t xml:space="preserve">Определить неприемлемые характеристики</t>
  </si>
  <si>
    <t xml:space="preserve">Что точно отталкивает</t>
  </si>
  <si>
    <t xml:space="preserve">10.5</t>
  </si>
  <si>
    <t xml:space="preserve">Определить прошлый негативный опыт</t>
  </si>
  <si>
    <t xml:space="preserve">С чем сравнивает, что помнит</t>
  </si>
  <si>
    <t xml:space="preserve">10.6</t>
  </si>
  <si>
    <t xml:space="preserve">Определить сомнения и возражения</t>
  </si>
  <si>
    <t xml:space="preserve">Топ-10 возражений</t>
  </si>
  <si>
    <t xml:space="preserve">10.7</t>
  </si>
  <si>
    <t xml:space="preserve">Соотнести боли со сегментами</t>
  </si>
  <si>
    <t xml:space="preserve">Матрица «сегмент — боль»</t>
  </si>
  <si>
    <t xml:space="preserve">11.1</t>
  </si>
  <si>
    <t xml:space="preserve">Портрет: желания и мотивация</t>
  </si>
  <si>
    <t xml:space="preserve">Определить желания</t>
  </si>
  <si>
    <t xml:space="preserve">Что хочет получить</t>
  </si>
  <si>
    <t xml:space="preserve">11.2</t>
  </si>
  <si>
    <t xml:space="preserve">Определить потребности</t>
  </si>
  <si>
    <t xml:space="preserve">Функциональные и эмоциональные</t>
  </si>
  <si>
    <t xml:space="preserve">11.3</t>
  </si>
  <si>
    <t xml:space="preserve">Определить мотивацию покупки</t>
  </si>
  <si>
    <t xml:space="preserve">Рациональные и иррациональные мотивы</t>
  </si>
  <si>
    <t xml:space="preserve">11.4</t>
  </si>
  <si>
    <t xml:space="preserve">Определить уровень по Маслоу</t>
  </si>
  <si>
    <t xml:space="preserve">Базовые, социальные, самореализация</t>
  </si>
  <si>
    <t xml:space="preserve">11.5</t>
  </si>
  <si>
    <t xml:space="preserve">Определить триггеры покупки</t>
  </si>
  <si>
    <t xml:space="preserve">События, запускающие спрос</t>
  </si>
  <si>
    <t xml:space="preserve">11.6</t>
  </si>
  <si>
    <t xml:space="preserve">Определить эмоции при покупке</t>
  </si>
  <si>
    <t xml:space="preserve">Настроение, состояние</t>
  </si>
  <si>
    <t xml:space="preserve">12.1</t>
  </si>
  <si>
    <t xml:space="preserve">Портрет: задачи и ценность</t>
  </si>
  <si>
    <t xml:space="preserve">Определить задачу, которую решает продукт</t>
  </si>
  <si>
    <t xml:space="preserve">Формулировка JTBD</t>
  </si>
  <si>
    <t xml:space="preserve">12.2</t>
  </si>
  <si>
    <t xml:space="preserve">Определить альтернативные решения</t>
  </si>
  <si>
    <t xml:space="preserve">Что использует сейчас</t>
  </si>
  <si>
    <t xml:space="preserve">12.3</t>
  </si>
  <si>
    <t xml:space="preserve">Определить критерии выбора</t>
  </si>
  <si>
    <t xml:space="preserve">По каким параметрам сравнивает</t>
  </si>
  <si>
    <t xml:space="preserve">12.4</t>
  </si>
  <si>
    <t xml:space="preserve">Определить, почему выбирают нас</t>
  </si>
  <si>
    <t xml:space="preserve">Ключевые преимущества</t>
  </si>
  <si>
    <t xml:space="preserve">12.5</t>
  </si>
  <si>
    <t xml:space="preserve">Определить ожидаемый результат</t>
  </si>
  <si>
    <t xml:space="preserve">Что считается успехом для клиента</t>
  </si>
  <si>
    <t xml:space="preserve">13.1</t>
  </si>
  <si>
    <t xml:space="preserve">Портрет: контекст</t>
  </si>
  <si>
    <t xml:space="preserve">Определить контекст появления потребности</t>
  </si>
  <si>
    <t xml:space="preserve">Что предшествовало</t>
  </si>
  <si>
    <t xml:space="preserve">13.2</t>
  </si>
  <si>
    <t xml:space="preserve">Определить триггерные события</t>
  </si>
  <si>
    <t xml:space="preserve">Свадьба, ремонт, смена работы и т.д.</t>
  </si>
  <si>
    <t xml:space="preserve">13.3</t>
  </si>
  <si>
    <t xml:space="preserve">Определить настроение при покупке</t>
  </si>
  <si>
    <t xml:space="preserve">Спокойное, срочное, импульсивное</t>
  </si>
  <si>
    <t xml:space="preserve">13.4</t>
  </si>
  <si>
    <t xml:space="preserve">Определить, для кого покупает</t>
  </si>
  <si>
    <t xml:space="preserve">Себя, семья, подарок, работа</t>
  </si>
  <si>
    <t xml:space="preserve">13.5</t>
  </si>
  <si>
    <t xml:space="preserve">Определить канал и время покупки</t>
  </si>
  <si>
    <t xml:space="preserve">Где и когда принимает решение</t>
  </si>
  <si>
    <t xml:space="preserve">13.6</t>
  </si>
  <si>
    <t xml:space="preserve">Определить, с кем советуется</t>
  </si>
  <si>
    <t xml:space="preserve">Кто влияет на решение</t>
  </si>
  <si>
    <t xml:space="preserve">14.1</t>
  </si>
  <si>
    <t xml:space="preserve">Проверка на ошибки</t>
  </si>
  <si>
    <t xml:space="preserve">Проверить, что аудитория не слишком широкая</t>
  </si>
  <si>
    <t xml:space="preserve">Перечитать описание, сузить до конкретных людей</t>
  </si>
  <si>
    <t xml:space="preserve">14.2</t>
  </si>
  <si>
    <t xml:space="preserve">Проверить, что аудитория не слишком узкая</t>
  </si>
  <si>
    <t xml:space="preserve">Оценить потенциал рынка</t>
  </si>
  <si>
    <t xml:space="preserve">14.3</t>
  </si>
  <si>
    <t xml:space="preserve">Проверить, что описание не взято из головы</t>
  </si>
  <si>
    <t xml:space="preserve">Каждый тезис — со ссылкой на источник</t>
  </si>
  <si>
    <t xml:space="preserve">14.4</t>
  </si>
  <si>
    <t xml:space="preserve">Проверить, что нет единоразового подбора</t>
  </si>
  <si>
    <t xml:space="preserve">Данные собраны из 3+ источников и периодов</t>
  </si>
  <si>
    <t xml:space="preserve">14.5</t>
  </si>
  <si>
    <t xml:space="preserve">Проверить, что сегменты не пересекаются хаотично</t>
  </si>
  <si>
    <t xml:space="preserve">Матрица пересечений</t>
  </si>
  <si>
    <t xml:space="preserve">14.6</t>
  </si>
  <si>
    <t xml:space="preserve">Проверить актуальность данных</t>
  </si>
  <si>
    <t xml:space="preserve">Данные не старше 12 месяцев</t>
  </si>
  <si>
    <t xml:space="preserve">14.7</t>
  </si>
  <si>
    <t xml:space="preserve">Проверить репрезентативность выборки</t>
  </si>
  <si>
    <t xml:space="preserve">Достаточный объём данных</t>
  </si>
  <si>
    <t xml:space="preserve">14.8</t>
  </si>
  <si>
    <t xml:space="preserve">Проверить непротиворечивость портретов</t>
  </si>
  <si>
    <t xml:space="preserve">Нет конфликтов между блоками</t>
  </si>
  <si>
    <t xml:space="preserve">14.9</t>
  </si>
  <si>
    <t xml:space="preserve">Проверить, что портреты отличимы друг от друга</t>
  </si>
  <si>
    <t xml:space="preserve">Нет «клонов»</t>
  </si>
  <si>
    <t xml:space="preserve">15.1</t>
  </si>
  <si>
    <t xml:space="preserve">Документирование</t>
  </si>
  <si>
    <t xml:space="preserve">Оформить итоговый отчёт</t>
  </si>
  <si>
    <t xml:space="preserve">По согласованному шаблону</t>
  </si>
  <si>
    <t xml:space="preserve">Низкий</t>
  </si>
  <si>
    <t xml:space="preserve">Аналитик</t>
  </si>
  <si>
    <t xml:space="preserve">15.2</t>
  </si>
  <si>
    <t xml:space="preserve">Сделать визуализацию</t>
  </si>
  <si>
    <t xml:space="preserve">Схемы, графики, таблицы</t>
  </si>
  <si>
    <t xml:space="preserve">15.3</t>
  </si>
  <si>
    <t xml:space="preserve">Составить карточки персон</t>
  </si>
  <si>
    <t xml:space="preserve">1 карточка = 1 сегмент</t>
  </si>
  <si>
    <t xml:space="preserve">15.4</t>
  </si>
  <si>
    <t xml:space="preserve">Составить карту сегментов</t>
  </si>
  <si>
    <t xml:space="preserve">Матрица сегментов и приоритетов</t>
  </si>
  <si>
    <t xml:space="preserve">15.5</t>
  </si>
  <si>
    <t xml:space="preserve">Согласовать отчёт с заказчиком</t>
  </si>
  <si>
    <t xml:space="preserve">Встреча и правки</t>
  </si>
  <si>
    <t xml:space="preserve">15.6</t>
  </si>
  <si>
    <t xml:space="preserve">Защитить отчёт перед командой</t>
  </si>
  <si>
    <t xml:space="preserve">Презентация и Q&amp;A</t>
  </si>
  <si>
    <t xml:space="preserve">15.7</t>
  </si>
  <si>
    <t xml:space="preserve">Разместить в корпоративном хранилище</t>
  </si>
  <si>
    <t xml:space="preserve">Доступ у маркетинга, продаж, продукта</t>
  </si>
  <si>
    <t xml:space="preserve">16.1</t>
  </si>
  <si>
    <t xml:space="preserve">Применение и мониторинг</t>
  </si>
  <si>
    <t xml:space="preserve">Передать отчёт в отдел маркетинга</t>
  </si>
  <si>
    <t xml:space="preserve">Брифинг и доступ к материалам</t>
  </si>
  <si>
    <t xml:space="preserve">Маркетолог</t>
  </si>
  <si>
    <t xml:space="preserve">16.2</t>
  </si>
  <si>
    <t xml:space="preserve">Передать отчёт в отдел продаж</t>
  </si>
  <si>
    <t xml:space="preserve">Брифинг по сегментам и возражениям</t>
  </si>
  <si>
    <t xml:space="preserve">16.3</t>
  </si>
  <si>
    <t xml:space="preserve">Передать отчёт в отдел продукта</t>
  </si>
  <si>
    <t xml:space="preserve">Брифинг по JTBD и болям</t>
  </si>
  <si>
    <t xml:space="preserve">16.4</t>
  </si>
  <si>
    <t xml:space="preserve">Использовать для медиапланирования</t>
  </si>
  <si>
    <t xml:space="preserve">Сегменты → каналы → сообщения</t>
  </si>
  <si>
    <t xml:space="preserve">16.5</t>
  </si>
  <si>
    <t xml:space="preserve">Использовать для контент-плана</t>
  </si>
  <si>
    <t xml:space="preserve">Темы под боли и желания</t>
  </si>
  <si>
    <t xml:space="preserve">16.6</t>
  </si>
  <si>
    <t xml:space="preserve">Использовать для настройки таргетинга</t>
  </si>
  <si>
    <t xml:space="preserve">Сегменты в рекламных кабинетах</t>
  </si>
  <si>
    <t xml:space="preserve">16.7</t>
  </si>
  <si>
    <t xml:space="preserve">Установить цикл обновления анализа</t>
  </si>
  <si>
    <t xml:space="preserve">Раз в 6–12 месяцев или при изменениях</t>
  </si>
  <si>
    <t xml:space="preserve">16.8</t>
  </si>
  <si>
    <t xml:space="preserve">Назначить ответственного за актуальность</t>
  </si>
  <si>
    <t xml:space="preserve">Зафиксировать в регламенте</t>
  </si>
  <si>
    <t xml:space="preserve">16.9</t>
  </si>
  <si>
    <t xml:space="preserve">Собрать обратную связь от пользователей отчёта</t>
  </si>
  <si>
    <t xml:space="preserve">Опрос команды через 2–4 недели</t>
  </si>
  <si>
    <t xml:space="preserve">МАРКЕТИНГ ПРАКТИКА · ПРИМЕР ЗАПОЛНЕНИЯ · Сводка готовности · MP-TCL-CUA-001 · v2.1</t>
  </si>
  <si>
    <t xml:space="preserve">Ключевые показатели</t>
  </si>
  <si>
    <t xml:space="preserve">Всего проверок</t>
  </si>
  <si>
    <t xml:space="preserve">Выполнено</t>
  </si>
  <si>
    <t xml:space="preserve">В работе</t>
  </si>
  <si>
    <t xml:space="preserve">Высокие открытые</t>
  </si>
  <si>
    <t xml:space="preserve">Не применимо</t>
  </si>
  <si>
    <t xml:space="preserve">Готовность</t>
  </si>
  <si>
    <t xml:space="preserve">Готовность по разделам</t>
  </si>
  <si>
    <t xml:space="preserve">Всего</t>
  </si>
  <si>
    <t xml:space="preserve">Открыто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</si>
</sst>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225"/>
      <name val="Calibri"/>
      <family val="0"/>
      <charset val="1"/>
    </font>
    <font>
      <sz val="9"/>
      <color rgb="FF5C6268"/>
      <name val="Calibri"/>
      <family val="0"/>
      <charset val="1"/>
    </font>
    <font>
      <b val="true"/>
      <sz val="11"/>
      <color rgb="FFB94717"/>
      <name val="Calibri"/>
      <family val="0"/>
      <charset val="1"/>
    </font>
    <font>
      <b val="true"/>
      <sz val="10"/>
      <color rgb="FF173A5F"/>
      <name val="Calibri"/>
      <family val="0"/>
      <charset val="1"/>
    </font>
    <font>
      <sz val="10"/>
      <color rgb="FF1F2225"/>
      <name val="Calibri"/>
      <family val="0"/>
      <charset val="1"/>
    </font>
    <font>
      <b val="true"/>
      <sz val="9"/>
      <color rgb="FF173A5F"/>
      <name val="Calibri"/>
      <family val="0"/>
      <charset val="1"/>
    </font>
    <font>
      <sz val="9"/>
      <color rgb="FF1F222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10"/>
      <color rgb="FF5C6268"/>
      <name val="Calibri"/>
      <family val="0"/>
      <charset val="1"/>
    </font>
    <font>
      <sz val="8"/>
      <color rgb="FF5C626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10"/>
      <color rgb="FF173A5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BF8F4"/>
        <bgColor rgb="FFF9F9F9"/>
      </patternFill>
    </fill>
    <fill>
      <patternFill patternType="solid">
        <fgColor rgb="FFF5F2EC"/>
        <bgColor rgb="FFFBF8F4"/>
      </patternFill>
    </fill>
    <fill>
      <patternFill patternType="solid">
        <fgColor rgb="FFFFFFFF"/>
        <bgColor rgb="FFF9F9F9"/>
      </patternFill>
    </fill>
    <fill>
      <patternFill patternType="solid">
        <fgColor rgb="FFFFE9D8"/>
        <bgColor rgb="FFFDEBE9"/>
      </patternFill>
    </fill>
    <fill>
      <patternFill patternType="solid">
        <fgColor rgb="FFDD551F"/>
        <bgColor rgb="FFB94717"/>
      </patternFill>
    </fill>
    <fill>
      <patternFill patternType="solid">
        <fgColor rgb="FFE1EDF9"/>
        <bgColor rgb="FFE8F5EE"/>
      </patternFill>
    </fill>
    <fill>
      <patternFill patternType="solid">
        <fgColor rgb="FF173A5F"/>
        <bgColor rgb="FF333399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D551F"/>
      </bottom>
      <diagonal/>
    </border>
    <border diagonalUp="false" diagonalDown="false">
      <left/>
      <right/>
      <top style="thin">
        <color rgb="FFE2DDD5"/>
      </top>
      <bottom style="medium">
        <color rgb="FFDD551F"/>
      </bottom>
      <diagonal/>
    </border>
    <border diagonalUp="false" diagonalDown="false">
      <left style="thin">
        <color rgb="FFE2DDD5"/>
      </left>
      <right style="thin">
        <color rgb="FFE2DDD5"/>
      </right>
      <top style="thin">
        <color rgb="FFE2DDD5"/>
      </top>
      <bottom style="thin">
        <color rgb="FFE2DDD5"/>
      </bottom>
      <diagonal/>
    </border>
    <border diagonalUp="false" diagonalDown="false">
      <left/>
      <right/>
      <top style="thin">
        <color rgb="FFE2DDD5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E2DDD5"/>
      </left>
      <right style="thin">
        <color rgb="FFE2DDD5"/>
      </right>
      <top/>
      <bottom style="thin">
        <color rgb="FFE2DD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7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173A5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2225"/>
          <bgColor rgb="FF000000"/>
        </patternFill>
      </fill>
    </dxf>
    <dxf>
      <fill>
        <patternFill patternType="solid">
          <fgColor rgb="FFE8F5EE"/>
          <bgColor rgb="FF000000"/>
        </patternFill>
      </fill>
    </dxf>
    <dxf>
      <fill>
        <patternFill patternType="solid">
          <fgColor rgb="FFFDEBE9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267B4C"/>
          <bgColor rgb="FF000000"/>
        </patternFill>
      </fill>
    </dxf>
    <dxf>
      <fill>
        <patternFill patternType="solid">
          <fgColor rgb="FF946400"/>
          <bgColor rgb="FF000000"/>
        </patternFill>
      </fill>
    </dxf>
    <dxf>
      <fill>
        <patternFill patternType="solid">
          <fgColor rgb="FFB6403A"/>
          <bgColor rgb="FF000000"/>
        </patternFill>
      </fill>
    </dxf>
    <dxf>
      <fill>
        <patternFill patternType="solid">
          <fgColor rgb="FFE1EDF9"/>
          <bgColor rgb="FF000000"/>
        </patternFill>
      </fill>
    </dxf>
    <dxf>
      <fill>
        <patternFill patternType="solid">
          <fgColor rgb="FFFFE9D8"/>
          <bgColor rgb="FF000000"/>
        </patternFill>
      </fill>
    </dxf>
    <dxf>
      <font>
        <name val="Calibri"/>
        <charset val="1"/>
        <family val="0"/>
        <b val="1"/>
        <color rgb="FFB6403A"/>
        <sz val="9"/>
      </font>
      <fill>
        <patternFill>
          <bgColor rgb="FFFDEBE9"/>
        </patternFill>
      </fill>
    </dxf>
    <dxf>
      <font>
        <name val="Calibri"/>
        <charset val="1"/>
        <family val="0"/>
        <b val="1"/>
        <color rgb="FF946400"/>
        <sz val="9"/>
      </font>
      <fill>
        <patternFill>
          <bgColor rgb="FFFFF4D6"/>
        </patternFill>
      </fill>
    </dxf>
    <dxf>
      <font>
        <name val="Calibri"/>
        <charset val="1"/>
        <family val="0"/>
        <color rgb="FF267B4C"/>
        <sz val="9"/>
      </font>
      <fill>
        <patternFill>
          <bgColor rgb="FFE8F5EE"/>
        </patternFill>
      </fill>
    </dxf>
    <dxf>
      <font>
        <name val="Calibri"/>
        <charset val="1"/>
        <family val="0"/>
        <b val="1"/>
        <color rgb="FF267B4C"/>
        <sz val="9"/>
      </font>
      <fill>
        <patternFill>
          <bgColor rgb="FFE8F5EE"/>
        </patternFill>
      </fill>
    </dxf>
    <dxf>
      <font>
        <name val="Calibri"/>
        <charset val="1"/>
        <family val="0"/>
        <color rgb="FFB6403A"/>
        <sz val="9"/>
      </font>
      <fill>
        <patternFill>
          <bgColor rgb="FFFDEBE9"/>
        </patternFill>
      </fill>
    </dxf>
    <dxf>
      <font>
        <name val="Calibri"/>
        <charset val="1"/>
        <family val="0"/>
        <color rgb="FF5C6268"/>
        <sz val="9"/>
      </font>
      <fill>
        <patternFill>
          <bgColor rgb="FFF5F2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400"/>
      <rgbColor rgb="FF800080"/>
      <rgbColor rgb="FF008080"/>
      <rgbColor rgb="FFFDEBE9"/>
      <rgbColor rgb="FF878787"/>
      <rgbColor rgb="FF9999FF"/>
      <rgbColor rgb="FFB6403A"/>
      <rgbColor rgb="FFFFF4D6"/>
      <rgbColor rgb="FFE8F5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DF9"/>
      <rgbColor rgb="FFF5F2EC"/>
      <rgbColor rgb="FFFFE9D8"/>
      <rgbColor rgb="FFF9F9F9"/>
      <rgbColor rgb="FFFBF8F4"/>
      <rgbColor rgb="FFCC99FF"/>
      <rgbColor rgb="FFE2DDD5"/>
      <rgbColor rgb="FF4F81BD"/>
      <rgbColor rgb="FF33CCCC"/>
      <rgbColor rgb="FF99CC00"/>
      <rgbColor rgb="FFFFCC00"/>
      <rgbColor rgb="FFFF9900"/>
      <rgbColor rgb="FFDD551F"/>
      <rgbColor rgb="FF5C6268"/>
      <rgbColor rgb="FF969696"/>
      <rgbColor rgb="FF173A5F"/>
      <rgbColor rgb="FF267B4C"/>
      <rgbColor rgb="FF003300"/>
      <rgbColor rgb="FF333300"/>
      <rgbColor rgb="FFB94717"/>
      <rgbColor rgb="FF993366"/>
      <rgbColor rgb="FF333399"/>
      <rgbColor rgb="FF1F22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Готовность по разделам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'03_Сводка'!E14</c:f>
              <c:strCache>
                <c:ptCount val="1"/>
                <c:pt idx="0">
                  <c:v>Готовность</c:v>
                </c:pt>
              </c:strCache>
            </c:strRef>
          </c:tx>
          <c:spPr>
            <a:ln w="1260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'03_Сводка'!$A$15:$A$30</c:f>
              <c:strCache>
                <c:ptCount val="16"/>
                <c:pt idx="0">
                  <c:v>Подготовка и постановка задачи</c:v>
                </c:pt>
                <c:pt idx="1">
                  <c:v>Определение рамок</c:v>
                </c:pt>
                <c:pt idx="2">
                  <c:v>Сбор данных: внутренние источники</c:v>
                </c:pt>
                <c:pt idx="3">
                  <c:v>Сбор данных: отзывы и карты</c:v>
                </c:pt>
                <c:pt idx="4">
                  <c:v>Сбор данных: соцдем и интересы</c:v>
                </c:pt>
                <c:pt idx="5">
                  <c:v>Сбор данных: поисковые запросы</c:v>
                </c:pt>
                <c:pt idx="6">
                  <c:v>Анализ и обработка</c:v>
                </c:pt>
                <c:pt idx="7">
                  <c:v>Сегментация</c:v>
                </c:pt>
                <c:pt idx="8">
                  <c:v>Портрет: соцдем</c:v>
                </c:pt>
                <c:pt idx="9">
                  <c:v>Портрет: боли и страхи</c:v>
                </c:pt>
                <c:pt idx="10">
                  <c:v>Портрет: желания и мотивация</c:v>
                </c:pt>
                <c:pt idx="11">
                  <c:v>Портрет: задачи и ценность</c:v>
                </c:pt>
                <c:pt idx="12">
                  <c:v>Портрет: контекст</c:v>
                </c:pt>
                <c:pt idx="13">
                  <c:v>Проверка на ошибки</c:v>
                </c:pt>
                <c:pt idx="14">
                  <c:v>Документирование</c:v>
                </c:pt>
                <c:pt idx="15">
                  <c:v>Применение и мониторинг</c:v>
                </c:pt>
              </c:strCache>
            </c:strRef>
          </c:cat>
          <c:val>
            <c:numRef>
              <c:f>'03_Сводка'!$E$15:$E$30</c:f>
              <c:numCache>
                <c:formatCode>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gapWidth val="150"/>
        <c:overlap val="0"/>
        <c:axId val="18973148"/>
        <c:axId val="78054439"/>
      </c:barChart>
      <c:catAx>
        <c:axId val="18973148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Доля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054439"/>
        <c:crosses val="autoZero"/>
        <c:auto val="1"/>
        <c:lblAlgn val="ctr"/>
        <c:lblOffset val="100"/>
        <c:noMultiLvlLbl val="0"/>
      </c:catAx>
      <c:valAx>
        <c:axId val="780544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Раздел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8973148"/>
        <c:crosses val="autoZero"/>
        <c:crossBetween val="between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13</xdr:row>
      <xdr:rowOff>0</xdr:rowOff>
    </xdr:from>
    <xdr:to>
      <xdr:col>9</xdr:col>
      <xdr:colOff>27720</xdr:colOff>
      <xdr:row>21</xdr:row>
      <xdr:rowOff>39240</xdr:rowOff>
    </xdr:to>
    <xdr:graphicFrame>
      <xdr:nvGraphicFramePr>
        <xdr:cNvPr id="1" name="Chart 1"/>
        <xdr:cNvGraphicFramePr/>
      </xdr:nvGraphicFramePr>
      <xdr:xfrm>
        <a:off x="7823880" y="380052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2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2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2</v>
      </c>
      <c r="B5" s="3"/>
      <c r="C5" s="3"/>
      <c r="D5" s="3"/>
      <c r="E5" s="3"/>
      <c r="F5" s="3"/>
      <c r="G5" s="3"/>
    </row>
    <row r="6" customFormat="false" ht="21" hidden="false" customHeight="true" outlineLevel="0" collapsed="false">
      <c r="A6" s="4" t="s">
        <v>3</v>
      </c>
      <c r="B6" s="4"/>
      <c r="C6" s="4"/>
      <c r="D6" s="5" t="s">
        <v>4</v>
      </c>
      <c r="E6" s="5"/>
      <c r="F6" s="5"/>
      <c r="G6" s="5"/>
    </row>
    <row r="7" customFormat="false" ht="21" hidden="false" customHeight="true" outlineLevel="0" collapsed="false">
      <c r="A7" s="4"/>
      <c r="B7" s="4"/>
      <c r="C7" s="4"/>
      <c r="D7" s="5"/>
      <c r="E7" s="5"/>
      <c r="F7" s="5"/>
      <c r="G7" s="5"/>
    </row>
    <row r="8" customFormat="false" ht="21" hidden="false" customHeight="true" outlineLevel="0" collapsed="false">
      <c r="A8" s="4"/>
      <c r="B8" s="4"/>
      <c r="C8" s="4"/>
      <c r="D8" s="5"/>
      <c r="E8" s="5"/>
      <c r="F8" s="5"/>
      <c r="G8" s="5"/>
    </row>
    <row r="9" customFormat="false" ht="21" hidden="false" customHeight="true" outlineLevel="0" collapsed="false">
      <c r="A9" s="4" t="s">
        <v>5</v>
      </c>
      <c r="B9" s="4"/>
      <c r="C9" s="4"/>
      <c r="D9" s="5" t="s">
        <v>6</v>
      </c>
      <c r="E9" s="5"/>
      <c r="F9" s="5"/>
      <c r="G9" s="5"/>
    </row>
    <row r="10" customFormat="false" ht="21" hidden="false" customHeight="true" outlineLevel="0" collapsed="false">
      <c r="A10" s="4"/>
      <c r="B10" s="4"/>
      <c r="C10" s="4"/>
      <c r="D10" s="5"/>
      <c r="E10" s="5"/>
      <c r="F10" s="5"/>
      <c r="G10" s="5"/>
    </row>
    <row r="11" customFormat="false" ht="21" hidden="false" customHeight="true" outlineLevel="0" collapsed="false">
      <c r="A11" s="4"/>
      <c r="B11" s="4"/>
      <c r="C11" s="4"/>
      <c r="D11" s="5"/>
      <c r="E11" s="5"/>
      <c r="F11" s="5"/>
      <c r="G11" s="5"/>
    </row>
    <row r="13" customFormat="false" ht="24" hidden="false" customHeight="true" outlineLevel="0" collapsed="false">
      <c r="A13" s="3" t="s">
        <v>7</v>
      </c>
      <c r="B13" s="3"/>
      <c r="C13" s="3"/>
      <c r="D13" s="3"/>
      <c r="E13" s="3"/>
      <c r="F13" s="3"/>
      <c r="G13" s="3"/>
    </row>
    <row r="14" customFormat="false" ht="37.5" hidden="false" customHeight="true" outlineLevel="0" collapsed="false">
      <c r="A14" s="6" t="s">
        <v>8</v>
      </c>
      <c r="B14" s="6"/>
      <c r="C14" s="7" t="s">
        <v>9</v>
      </c>
      <c r="D14" s="7"/>
      <c r="E14" s="6" t="s">
        <v>10</v>
      </c>
      <c r="F14" s="7" t="s">
        <v>11</v>
      </c>
      <c r="G14" s="7"/>
    </row>
    <row r="15" customFormat="false" ht="37.5" hidden="false" customHeight="true" outlineLevel="0" collapsed="false">
      <c r="A15" s="6" t="s">
        <v>12</v>
      </c>
      <c r="B15" s="6"/>
      <c r="C15" s="7" t="s">
        <v>13</v>
      </c>
      <c r="D15" s="7"/>
      <c r="E15" s="6" t="s">
        <v>14</v>
      </c>
      <c r="F15" s="7" t="s">
        <v>15</v>
      </c>
      <c r="G15" s="7"/>
    </row>
    <row r="16" customFormat="false" ht="37.5" hidden="false" customHeight="true" outlineLevel="0" collapsed="false">
      <c r="A16" s="6" t="s">
        <v>16</v>
      </c>
      <c r="B16" s="6"/>
      <c r="C16" s="8" t="n">
        <v>46301</v>
      </c>
      <c r="D16" s="8"/>
      <c r="E16" s="6" t="s">
        <v>17</v>
      </c>
      <c r="F16" s="8" t="n">
        <v>46346</v>
      </c>
      <c r="G16" s="8"/>
    </row>
    <row r="17" customFormat="false" ht="37.5" hidden="false" customHeight="true" outlineLevel="0" collapsed="false">
      <c r="A17" s="6" t="s">
        <v>18</v>
      </c>
      <c r="B17" s="6"/>
      <c r="C17" s="7" t="s">
        <v>19</v>
      </c>
      <c r="D17" s="7"/>
      <c r="E17" s="6" t="s">
        <v>20</v>
      </c>
      <c r="F17" s="7" t="s">
        <v>21</v>
      </c>
      <c r="G17" s="7"/>
    </row>
    <row r="18" customFormat="false" ht="37.5" hidden="false" customHeight="true" outlineLevel="0" collapsed="false">
      <c r="A18" s="6" t="s">
        <v>22</v>
      </c>
      <c r="B18" s="6"/>
      <c r="C18" s="7" t="s">
        <v>23</v>
      </c>
      <c r="D18" s="7"/>
      <c r="E18" s="6" t="s">
        <v>24</v>
      </c>
      <c r="F18" s="7" t="s">
        <v>25</v>
      </c>
      <c r="G18" s="7"/>
    </row>
    <row r="21" customFormat="false" ht="24" hidden="false" customHeight="true" outlineLevel="0" collapsed="false">
      <c r="A21" s="3" t="s">
        <v>26</v>
      </c>
      <c r="B21" s="3"/>
      <c r="C21" s="3"/>
      <c r="D21" s="3"/>
      <c r="E21" s="3"/>
      <c r="F21" s="3"/>
      <c r="G21" s="3"/>
    </row>
    <row r="22" customFormat="false" ht="39.75" hidden="false" customHeight="true" outlineLevel="0" collapsed="false">
      <c r="A22" s="9" t="n">
        <v>1</v>
      </c>
      <c r="B22" s="10" t="s">
        <v>27</v>
      </c>
      <c r="C22" s="10"/>
      <c r="D22" s="11" t="s">
        <v>28</v>
      </c>
      <c r="E22" s="11"/>
      <c r="F22" s="11"/>
      <c r="G22" s="11"/>
    </row>
    <row r="23" customFormat="false" ht="39.75" hidden="false" customHeight="true" outlineLevel="0" collapsed="false">
      <c r="A23" s="9" t="n">
        <v>2</v>
      </c>
      <c r="B23" s="10" t="s">
        <v>29</v>
      </c>
      <c r="C23" s="10"/>
      <c r="D23" s="11" t="s">
        <v>30</v>
      </c>
      <c r="E23" s="11"/>
      <c r="F23" s="11"/>
      <c r="G23" s="11"/>
    </row>
    <row r="24" customFormat="false" ht="39.75" hidden="false" customHeight="true" outlineLevel="0" collapsed="false">
      <c r="A24" s="9" t="n">
        <v>3</v>
      </c>
      <c r="B24" s="10" t="s">
        <v>31</v>
      </c>
      <c r="C24" s="10"/>
      <c r="D24" s="11" t="s">
        <v>32</v>
      </c>
      <c r="E24" s="11"/>
      <c r="F24" s="11"/>
      <c r="G24" s="11"/>
    </row>
    <row r="25" customFormat="false" ht="39.75" hidden="false" customHeight="true" outlineLevel="0" collapsed="false">
      <c r="A25" s="9" t="n">
        <v>4</v>
      </c>
      <c r="B25" s="10" t="s">
        <v>33</v>
      </c>
      <c r="C25" s="10"/>
      <c r="D25" s="11" t="s">
        <v>34</v>
      </c>
      <c r="E25" s="11"/>
      <c r="F25" s="11"/>
      <c r="G25" s="11"/>
    </row>
    <row r="26" customFormat="false" ht="39.75" hidden="false" customHeight="true" outlineLevel="0" collapsed="false">
      <c r="A26" s="9" t="n">
        <v>5</v>
      </c>
      <c r="B26" s="10" t="s">
        <v>35</v>
      </c>
      <c r="C26" s="10"/>
      <c r="D26" s="11" t="s">
        <v>36</v>
      </c>
      <c r="E26" s="11"/>
      <c r="F26" s="11"/>
      <c r="G26" s="11"/>
    </row>
    <row r="28" customFormat="false" ht="24" hidden="false" customHeight="true" outlineLevel="0" collapsed="false">
      <c r="A28" s="3" t="s">
        <v>37</v>
      </c>
      <c r="B28" s="3"/>
      <c r="C28" s="3"/>
      <c r="D28" s="3"/>
      <c r="E28" s="3"/>
      <c r="F28" s="3"/>
      <c r="G28" s="3"/>
    </row>
    <row r="29" customFormat="false" ht="30.75" hidden="false" customHeight="true" outlineLevel="0" collapsed="false">
      <c r="A29" s="12" t="s">
        <v>38</v>
      </c>
      <c r="B29" s="12"/>
      <c r="C29" s="12"/>
      <c r="D29" s="12"/>
      <c r="E29" s="12"/>
      <c r="F29" s="12"/>
      <c r="G29" s="12"/>
    </row>
    <row r="30" customFormat="false" ht="30.75" hidden="false" customHeight="true" outlineLevel="0" collapsed="false">
      <c r="A30" s="12" t="s">
        <v>39</v>
      </c>
      <c r="B30" s="12"/>
      <c r="C30" s="12"/>
      <c r="D30" s="12"/>
      <c r="E30" s="12"/>
      <c r="F30" s="12"/>
      <c r="G30" s="12"/>
    </row>
    <row r="31" customFormat="false" ht="30.75" hidden="false" customHeight="true" outlineLevel="0" collapsed="false">
      <c r="A31" s="12" t="s">
        <v>40</v>
      </c>
      <c r="B31" s="12"/>
      <c r="C31" s="12"/>
      <c r="D31" s="12"/>
      <c r="E31" s="12"/>
      <c r="F31" s="12"/>
      <c r="G31" s="12"/>
    </row>
    <row r="33" customFormat="false" ht="21.75" hidden="false" customHeight="true" outlineLevel="0" collapsed="false">
      <c r="A33" s="13" t="s">
        <v>41</v>
      </c>
      <c r="B33" s="13"/>
      <c r="C33" s="13"/>
      <c r="D33" s="13"/>
      <c r="E33" s="13"/>
      <c r="F33" s="13"/>
      <c r="G33" s="13"/>
    </row>
  </sheetData>
  <mergeCells count="39">
    <mergeCell ref="A1:G1"/>
    <mergeCell ref="A2:G2"/>
    <mergeCell ref="A5:G5"/>
    <mergeCell ref="A6:C8"/>
    <mergeCell ref="D6:G8"/>
    <mergeCell ref="A9:C11"/>
    <mergeCell ref="D9:G11"/>
    <mergeCell ref="A13:G13"/>
    <mergeCell ref="A14:B14"/>
    <mergeCell ref="C14:D14"/>
    <mergeCell ref="F14:G14"/>
    <mergeCell ref="A15:B15"/>
    <mergeCell ref="C15:D15"/>
    <mergeCell ref="F15:G15"/>
    <mergeCell ref="A16:B16"/>
    <mergeCell ref="C16:D16"/>
    <mergeCell ref="F16:G16"/>
    <mergeCell ref="A17:B17"/>
    <mergeCell ref="C17:D17"/>
    <mergeCell ref="F17:G17"/>
    <mergeCell ref="A18:B18"/>
    <mergeCell ref="C18:D18"/>
    <mergeCell ref="F18:G18"/>
    <mergeCell ref="A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A28:G28"/>
    <mergeCell ref="A29:G29"/>
    <mergeCell ref="A30:G30"/>
    <mergeCell ref="A31:G31"/>
    <mergeCell ref="A33:G33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9"/>
    <col collapsed="false" customWidth="true" hidden="false" outlineLevel="0" max="3" min="3" style="0" width="42"/>
    <col collapsed="false" customWidth="true" hidden="false" outlineLevel="0" max="4" min="4" style="0" width="52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21"/>
    <col collapsed="false" customWidth="true" hidden="false" outlineLevel="0" max="8" min="8" style="0" width="2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2.5" hidden="false" customHeight="true" outlineLevel="0" collapsed="false">
      <c r="A2" s="2" t="s">
        <v>42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43</v>
      </c>
      <c r="B5" s="3"/>
      <c r="C5" s="3"/>
      <c r="D5" s="3"/>
      <c r="E5" s="3"/>
      <c r="F5" s="3"/>
      <c r="G5" s="3"/>
      <c r="H5" s="3"/>
    </row>
    <row r="7" customFormat="false" ht="42" hidden="false" customHeight="true" outlineLevel="0" collapsed="false">
      <c r="A7" s="14" t="s">
        <v>44</v>
      </c>
      <c r="B7" s="14" t="s">
        <v>45</v>
      </c>
      <c r="C7" s="14" t="s">
        <v>46</v>
      </c>
      <c r="D7" s="14" t="s">
        <v>47</v>
      </c>
      <c r="E7" s="14" t="s">
        <v>44</v>
      </c>
      <c r="F7" s="14" t="s">
        <v>45</v>
      </c>
      <c r="G7" s="14" t="s">
        <v>46</v>
      </c>
      <c r="H7" s="14" t="s">
        <v>47</v>
      </c>
    </row>
    <row r="8" customFormat="false" ht="45.75" hidden="false" customHeight="true" outlineLevel="0" collapsed="false">
      <c r="A8" s="6" t="s">
        <v>48</v>
      </c>
      <c r="B8" s="15" t="s">
        <v>49</v>
      </c>
      <c r="C8" s="15" t="s">
        <v>50</v>
      </c>
      <c r="D8" s="15" t="s">
        <v>51</v>
      </c>
      <c r="E8" s="6" t="s">
        <v>52</v>
      </c>
      <c r="F8" s="15" t="s">
        <v>53</v>
      </c>
      <c r="G8" s="15" t="s">
        <v>54</v>
      </c>
      <c r="H8" s="15" t="s">
        <v>55</v>
      </c>
    </row>
    <row r="9" customFormat="false" ht="45.75" hidden="false" customHeight="true" outlineLevel="0" collapsed="false">
      <c r="A9" s="6" t="s">
        <v>56</v>
      </c>
      <c r="B9" s="15" t="s">
        <v>57</v>
      </c>
      <c r="C9" s="15" t="s">
        <v>58</v>
      </c>
      <c r="D9" s="15" t="s">
        <v>59</v>
      </c>
      <c r="E9" s="6" t="s">
        <v>60</v>
      </c>
      <c r="F9" s="15" t="s">
        <v>61</v>
      </c>
      <c r="G9" s="15" t="s">
        <v>62</v>
      </c>
      <c r="H9" s="15" t="s">
        <v>63</v>
      </c>
    </row>
    <row r="10" customFormat="false" ht="45.75" hidden="false" customHeight="true" outlineLevel="0" collapsed="false">
      <c r="A10" s="6" t="s">
        <v>64</v>
      </c>
      <c r="B10" s="15" t="s">
        <v>65</v>
      </c>
      <c r="C10" s="15" t="s">
        <v>66</v>
      </c>
      <c r="D10" s="15" t="s">
        <v>67</v>
      </c>
      <c r="E10" s="6" t="s">
        <v>68</v>
      </c>
      <c r="F10" s="15" t="s">
        <v>69</v>
      </c>
      <c r="G10" s="15" t="s">
        <v>70</v>
      </c>
      <c r="H10" s="15" t="s">
        <v>71</v>
      </c>
    </row>
    <row r="11" customFormat="false" ht="45.75" hidden="false" customHeight="true" outlineLevel="0" collapsed="false">
      <c r="A11" s="6" t="s">
        <v>18</v>
      </c>
      <c r="B11" s="15" t="s">
        <v>72</v>
      </c>
      <c r="C11" s="15" t="s">
        <v>73</v>
      </c>
      <c r="D11" s="15" t="s">
        <v>74</v>
      </c>
      <c r="E11" s="6" t="s">
        <v>75</v>
      </c>
      <c r="F11" s="15" t="s">
        <v>76</v>
      </c>
      <c r="G11" s="15" t="s">
        <v>77</v>
      </c>
      <c r="H11" s="15" t="s">
        <v>78</v>
      </c>
    </row>
    <row r="14" customFormat="false" ht="24" hidden="false" customHeight="true" outlineLevel="0" collapsed="false">
      <c r="A14" s="3" t="s">
        <v>79</v>
      </c>
      <c r="B14" s="3"/>
      <c r="C14" s="3"/>
      <c r="D14" s="3"/>
      <c r="E14" s="3"/>
      <c r="F14" s="3"/>
      <c r="G14" s="3"/>
      <c r="H14" s="3"/>
    </row>
    <row r="15" customFormat="false" ht="30" hidden="false" customHeight="true" outlineLevel="0" collapsed="false">
      <c r="A15" s="12" t="s">
        <v>80</v>
      </c>
      <c r="B15" s="12"/>
      <c r="C15" s="12"/>
      <c r="D15" s="12"/>
      <c r="E15" s="12"/>
      <c r="F15" s="12"/>
      <c r="G15" s="12"/>
      <c r="H15" s="12"/>
    </row>
    <row r="16" customFormat="false" ht="30" hidden="false" customHeight="true" outlineLevel="0" collapsed="false">
      <c r="A16" s="12" t="s">
        <v>81</v>
      </c>
      <c r="B16" s="12"/>
      <c r="C16" s="12"/>
      <c r="D16" s="12"/>
      <c r="E16" s="12"/>
      <c r="F16" s="12"/>
      <c r="G16" s="12"/>
      <c r="H16" s="12"/>
    </row>
    <row r="17" customFormat="false" ht="30" hidden="false" customHeight="true" outlineLevel="0" collapsed="false">
      <c r="A17" s="12" t="s">
        <v>82</v>
      </c>
      <c r="B17" s="12"/>
      <c r="C17" s="12"/>
      <c r="D17" s="12"/>
      <c r="E17" s="12"/>
      <c r="F17" s="12"/>
      <c r="G17" s="12"/>
      <c r="H17" s="12"/>
    </row>
    <row r="18" customFormat="false" ht="30" hidden="false" customHeight="true" outlineLevel="0" collapsed="false">
      <c r="A18" s="12" t="s">
        <v>83</v>
      </c>
      <c r="B18" s="12"/>
      <c r="C18" s="12"/>
      <c r="D18" s="12"/>
      <c r="E18" s="12"/>
      <c r="F18" s="12"/>
      <c r="G18" s="12"/>
      <c r="H18" s="12"/>
    </row>
    <row r="19" customFormat="false" ht="30" hidden="false" customHeight="true" outlineLevel="0" collapsed="false">
      <c r="A19" s="12" t="s">
        <v>84</v>
      </c>
      <c r="B19" s="12"/>
      <c r="C19" s="12"/>
      <c r="D19" s="12"/>
      <c r="E19" s="12"/>
      <c r="F19" s="12"/>
      <c r="G19" s="12"/>
      <c r="H19" s="12"/>
    </row>
    <row r="22" customFormat="false" ht="21.75" hidden="false" customHeight="true" outlineLevel="0" collapsed="false">
      <c r="A22" s="13" t="s">
        <v>41</v>
      </c>
      <c r="B22" s="13"/>
      <c r="C22" s="13"/>
      <c r="D22" s="13"/>
      <c r="E22" s="13"/>
      <c r="F22" s="13"/>
      <c r="G22" s="13"/>
      <c r="H22" s="13"/>
    </row>
  </sheetData>
  <mergeCells count="10">
    <mergeCell ref="A1:H1"/>
    <mergeCell ref="A2:H2"/>
    <mergeCell ref="A5:H5"/>
    <mergeCell ref="A14:H14"/>
    <mergeCell ref="A15:H15"/>
    <mergeCell ref="A16:H16"/>
    <mergeCell ref="A17:H17"/>
    <mergeCell ref="A18:H18"/>
    <mergeCell ref="A19:H19"/>
    <mergeCell ref="A22:H22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H1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1"/>
    <col collapsed="false" customWidth="true" hidden="false" outlineLevel="0" max="3" min="3" style="0" width="47"/>
    <col collapsed="false" customWidth="true" hidden="false" outlineLevel="0" max="4" min="4" style="0" width="54"/>
    <col collapsed="false" customWidth="true" hidden="false" outlineLevel="0" max="6" min="5" style="0" width="15"/>
    <col collapsed="false" customWidth="true" hidden="false" outlineLevel="0" max="7" min="7" style="0" width="19"/>
    <col collapsed="false" customWidth="true" hidden="false" outlineLevel="0" max="8" min="8" style="0" width="25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2.5" hidden="false" customHeight="true" outlineLevel="0" collapsed="false">
      <c r="A2" s="2" t="s">
        <v>85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5" customFormat="false" ht="42" hidden="false" customHeight="true" outlineLevel="0" collapsed="false">
      <c r="A5" s="14" t="s">
        <v>75</v>
      </c>
      <c r="B5" s="14" t="s">
        <v>48</v>
      </c>
      <c r="C5" s="14" t="s">
        <v>56</v>
      </c>
      <c r="D5" s="14" t="s">
        <v>64</v>
      </c>
      <c r="E5" s="14" t="s">
        <v>52</v>
      </c>
      <c r="F5" s="14" t="s">
        <v>60</v>
      </c>
      <c r="G5" s="14" t="s">
        <v>68</v>
      </c>
      <c r="H5" s="14" t="s">
        <v>18</v>
      </c>
    </row>
    <row r="6" customFormat="false" ht="48" hidden="false" customHeight="true" outlineLevel="0" collapsed="false">
      <c r="A6" s="16" t="s">
        <v>86</v>
      </c>
      <c r="B6" s="16" t="s">
        <v>87</v>
      </c>
      <c r="C6" s="16" t="s">
        <v>88</v>
      </c>
      <c r="D6" s="16" t="s">
        <v>89</v>
      </c>
      <c r="E6" s="17" t="s">
        <v>55</v>
      </c>
      <c r="F6" s="18" t="n">
        <f aca="false">IF('00_Старт'!$C$16="","",'00_Старт'!$C$16+2)</f>
        <v>46303</v>
      </c>
      <c r="G6" s="17" t="s">
        <v>90</v>
      </c>
      <c r="H6" s="17" t="s">
        <v>91</v>
      </c>
    </row>
    <row r="7" customFormat="false" ht="48" hidden="false" customHeight="true" outlineLevel="0" collapsed="false">
      <c r="A7" s="16" t="s">
        <v>92</v>
      </c>
      <c r="B7" s="16" t="s">
        <v>87</v>
      </c>
      <c r="C7" s="16" t="s">
        <v>93</v>
      </c>
      <c r="D7" s="16" t="s">
        <v>94</v>
      </c>
      <c r="E7" s="17" t="s">
        <v>95</v>
      </c>
      <c r="F7" s="18" t="n">
        <f aca="false">IF('00_Старт'!$C$16="","",'00_Старт'!$C$16+2)</f>
        <v>46303</v>
      </c>
      <c r="G7" s="17" t="s">
        <v>90</v>
      </c>
      <c r="H7" s="17" t="s">
        <v>91</v>
      </c>
    </row>
    <row r="8" customFormat="false" ht="48" hidden="false" customHeight="true" outlineLevel="0" collapsed="false">
      <c r="A8" s="16" t="s">
        <v>96</v>
      </c>
      <c r="B8" s="16" t="s">
        <v>87</v>
      </c>
      <c r="C8" s="16" t="s">
        <v>97</v>
      </c>
      <c r="D8" s="16" t="s">
        <v>98</v>
      </c>
      <c r="E8" s="17" t="s">
        <v>95</v>
      </c>
      <c r="F8" s="18" t="n">
        <f aca="false">IF('00_Старт'!$C$16="","",'00_Старт'!$C$16+2)</f>
        <v>46303</v>
      </c>
      <c r="G8" s="17" t="s">
        <v>90</v>
      </c>
      <c r="H8" s="17" t="s">
        <v>91</v>
      </c>
    </row>
    <row r="9" customFormat="false" ht="48" hidden="false" customHeight="true" outlineLevel="0" collapsed="false">
      <c r="A9" s="16" t="s">
        <v>99</v>
      </c>
      <c r="B9" s="16" t="s">
        <v>87</v>
      </c>
      <c r="C9" s="16" t="s">
        <v>100</v>
      </c>
      <c r="D9" s="16" t="s">
        <v>101</v>
      </c>
      <c r="E9" s="17" t="s">
        <v>55</v>
      </c>
      <c r="F9" s="18" t="n">
        <f aca="false">IF('00_Старт'!$C$16="","",'00_Старт'!$C$16+3)</f>
        <v>46304</v>
      </c>
      <c r="G9" s="17" t="s">
        <v>90</v>
      </c>
      <c r="H9" s="17" t="s">
        <v>91</v>
      </c>
    </row>
    <row r="10" customFormat="false" ht="48" hidden="false" customHeight="true" outlineLevel="0" collapsed="false">
      <c r="A10" s="16" t="s">
        <v>102</v>
      </c>
      <c r="B10" s="16" t="s">
        <v>87</v>
      </c>
      <c r="C10" s="16" t="s">
        <v>103</v>
      </c>
      <c r="D10" s="16" t="s">
        <v>104</v>
      </c>
      <c r="E10" s="17" t="s">
        <v>95</v>
      </c>
      <c r="F10" s="18" t="n">
        <f aca="false">IF('00_Старт'!$C$16="","",'00_Старт'!$C$16+3)</f>
        <v>46304</v>
      </c>
      <c r="G10" s="17" t="s">
        <v>90</v>
      </c>
      <c r="H10" s="17" t="s">
        <v>91</v>
      </c>
    </row>
    <row r="11" customFormat="false" ht="48" hidden="false" customHeight="true" outlineLevel="0" collapsed="false">
      <c r="A11" s="16" t="s">
        <v>105</v>
      </c>
      <c r="B11" s="16" t="s">
        <v>87</v>
      </c>
      <c r="C11" s="16" t="s">
        <v>106</v>
      </c>
      <c r="D11" s="16" t="s">
        <v>107</v>
      </c>
      <c r="E11" s="17" t="s">
        <v>95</v>
      </c>
      <c r="F11" s="18" t="n">
        <f aca="false">IF('00_Старт'!$C$16="","",'00_Старт'!$C$16+3)</f>
        <v>46304</v>
      </c>
      <c r="G11" s="17" t="s">
        <v>90</v>
      </c>
      <c r="H11" s="17" t="s">
        <v>91</v>
      </c>
    </row>
    <row r="12" customFormat="false" ht="48" hidden="false" customHeight="true" outlineLevel="0" collapsed="false">
      <c r="A12" s="16" t="s">
        <v>108</v>
      </c>
      <c r="B12" s="16" t="s">
        <v>87</v>
      </c>
      <c r="C12" s="16" t="s">
        <v>109</v>
      </c>
      <c r="D12" s="16" t="s">
        <v>110</v>
      </c>
      <c r="E12" s="17" t="s">
        <v>95</v>
      </c>
      <c r="F12" s="18" t="n">
        <f aca="false">IF('00_Старт'!$C$16="","",'00_Старт'!$C$16+4)</f>
        <v>46305</v>
      </c>
      <c r="G12" s="17" t="s">
        <v>90</v>
      </c>
      <c r="H12" s="17" t="s">
        <v>91</v>
      </c>
    </row>
    <row r="13" customFormat="false" ht="48" hidden="false" customHeight="true" outlineLevel="0" collapsed="false">
      <c r="A13" s="16" t="s">
        <v>111</v>
      </c>
      <c r="B13" s="16" t="s">
        <v>112</v>
      </c>
      <c r="C13" s="16" t="s">
        <v>113</v>
      </c>
      <c r="D13" s="16" t="s">
        <v>114</v>
      </c>
      <c r="E13" s="17" t="s">
        <v>95</v>
      </c>
      <c r="F13" s="18" t="n">
        <f aca="false">IF('00_Старт'!$C$16="","",'00_Старт'!$C$16+4)</f>
        <v>46305</v>
      </c>
      <c r="G13" s="17" t="s">
        <v>90</v>
      </c>
      <c r="H13" s="17" t="s">
        <v>91</v>
      </c>
    </row>
    <row r="14" customFormat="false" ht="48" hidden="false" customHeight="true" outlineLevel="0" collapsed="false">
      <c r="A14" s="16" t="s">
        <v>115</v>
      </c>
      <c r="B14" s="16" t="s">
        <v>112</v>
      </c>
      <c r="C14" s="16" t="s">
        <v>116</v>
      </c>
      <c r="D14" s="16" t="s">
        <v>117</v>
      </c>
      <c r="E14" s="17" t="s">
        <v>95</v>
      </c>
      <c r="F14" s="18" t="n">
        <f aca="false">IF('00_Старт'!$C$16="","",'00_Старт'!$C$16+4)</f>
        <v>46305</v>
      </c>
      <c r="G14" s="17" t="s">
        <v>90</v>
      </c>
      <c r="H14" s="17" t="s">
        <v>91</v>
      </c>
    </row>
    <row r="15" customFormat="false" ht="48" hidden="false" customHeight="true" outlineLevel="0" collapsed="false">
      <c r="A15" s="16" t="s">
        <v>118</v>
      </c>
      <c r="B15" s="16" t="s">
        <v>112</v>
      </c>
      <c r="C15" s="16" t="s">
        <v>119</v>
      </c>
      <c r="D15" s="16" t="s">
        <v>120</v>
      </c>
      <c r="E15" s="17" t="s">
        <v>95</v>
      </c>
      <c r="F15" s="18" t="n">
        <f aca="false">IF('00_Старт'!$C$16="","",'00_Старт'!$C$16+5)</f>
        <v>46306</v>
      </c>
      <c r="G15" s="17" t="s">
        <v>90</v>
      </c>
      <c r="H15" s="17" t="s">
        <v>91</v>
      </c>
    </row>
    <row r="16" customFormat="false" ht="48" hidden="false" customHeight="true" outlineLevel="0" collapsed="false">
      <c r="A16" s="16" t="s">
        <v>121</v>
      </c>
      <c r="B16" s="16" t="s">
        <v>112</v>
      </c>
      <c r="C16" s="16" t="s">
        <v>122</v>
      </c>
      <c r="D16" s="16" t="s">
        <v>123</v>
      </c>
      <c r="E16" s="17" t="s">
        <v>95</v>
      </c>
      <c r="F16" s="18" t="n">
        <f aca="false">IF('00_Старт'!$C$16="","",'00_Старт'!$C$16+5)</f>
        <v>46306</v>
      </c>
      <c r="G16" s="17" t="s">
        <v>90</v>
      </c>
      <c r="H16" s="17" t="s">
        <v>91</v>
      </c>
    </row>
    <row r="17" customFormat="false" ht="48" hidden="false" customHeight="true" outlineLevel="0" collapsed="false">
      <c r="A17" s="16" t="s">
        <v>124</v>
      </c>
      <c r="B17" s="16" t="s">
        <v>112</v>
      </c>
      <c r="C17" s="16" t="s">
        <v>125</v>
      </c>
      <c r="D17" s="16" t="s">
        <v>126</v>
      </c>
      <c r="E17" s="17" t="s">
        <v>55</v>
      </c>
      <c r="F17" s="18" t="n">
        <f aca="false">IF('00_Старт'!$C$16="","",'00_Старт'!$C$16+5)</f>
        <v>46306</v>
      </c>
      <c r="G17" s="17" t="s">
        <v>90</v>
      </c>
      <c r="H17" s="17" t="s">
        <v>74</v>
      </c>
    </row>
    <row r="18" customFormat="false" ht="48" hidden="false" customHeight="true" outlineLevel="0" collapsed="false">
      <c r="A18" s="16" t="s">
        <v>127</v>
      </c>
      <c r="B18" s="16" t="s">
        <v>112</v>
      </c>
      <c r="C18" s="16" t="s">
        <v>128</v>
      </c>
      <c r="D18" s="16" t="s">
        <v>129</v>
      </c>
      <c r="E18" s="17" t="s">
        <v>55</v>
      </c>
      <c r="F18" s="18" t="n">
        <f aca="false">IF('00_Старт'!$C$16="","",'00_Старт'!$C$16+6)</f>
        <v>46307</v>
      </c>
      <c r="G18" s="17" t="s">
        <v>90</v>
      </c>
      <c r="H18" s="17" t="s">
        <v>74</v>
      </c>
    </row>
    <row r="19" customFormat="false" ht="48" hidden="false" customHeight="true" outlineLevel="0" collapsed="false">
      <c r="A19" s="16" t="s">
        <v>130</v>
      </c>
      <c r="B19" s="16" t="s">
        <v>112</v>
      </c>
      <c r="C19" s="16" t="s">
        <v>131</v>
      </c>
      <c r="D19" s="16" t="s">
        <v>132</v>
      </c>
      <c r="E19" s="17" t="s">
        <v>95</v>
      </c>
      <c r="F19" s="18" t="n">
        <f aca="false">IF('00_Старт'!$C$16="","",'00_Старт'!$C$16+6)</f>
        <v>46307</v>
      </c>
      <c r="G19" s="17" t="s">
        <v>90</v>
      </c>
      <c r="H19" s="17" t="s">
        <v>91</v>
      </c>
    </row>
    <row r="20" customFormat="false" ht="48" hidden="false" customHeight="true" outlineLevel="0" collapsed="false">
      <c r="A20" s="16" t="s">
        <v>133</v>
      </c>
      <c r="B20" s="16" t="s">
        <v>134</v>
      </c>
      <c r="C20" s="16" t="s">
        <v>135</v>
      </c>
      <c r="D20" s="16" t="s">
        <v>136</v>
      </c>
      <c r="E20" s="17" t="s">
        <v>55</v>
      </c>
      <c r="F20" s="18" t="n">
        <f aca="false">IF('00_Старт'!$C$16="","",'00_Старт'!$C$16+6)</f>
        <v>46307</v>
      </c>
      <c r="G20" s="17" t="s">
        <v>90</v>
      </c>
      <c r="H20" s="17" t="s">
        <v>137</v>
      </c>
    </row>
    <row r="21" customFormat="false" ht="48" hidden="false" customHeight="true" outlineLevel="0" collapsed="false">
      <c r="A21" s="16" t="s">
        <v>138</v>
      </c>
      <c r="B21" s="16" t="s">
        <v>134</v>
      </c>
      <c r="C21" s="16" t="s">
        <v>139</v>
      </c>
      <c r="D21" s="16" t="s">
        <v>140</v>
      </c>
      <c r="E21" s="17" t="s">
        <v>55</v>
      </c>
      <c r="F21" s="18" t="n">
        <f aca="false">IF('00_Старт'!$C$16="","",'00_Старт'!$C$16+7)</f>
        <v>46308</v>
      </c>
      <c r="G21" s="17" t="s">
        <v>90</v>
      </c>
      <c r="H21" s="17" t="s">
        <v>137</v>
      </c>
    </row>
    <row r="22" customFormat="false" ht="48" hidden="false" customHeight="true" outlineLevel="0" collapsed="false">
      <c r="A22" s="16" t="s">
        <v>141</v>
      </c>
      <c r="B22" s="16" t="s">
        <v>134</v>
      </c>
      <c r="C22" s="16" t="s">
        <v>142</v>
      </c>
      <c r="D22" s="16" t="s">
        <v>143</v>
      </c>
      <c r="E22" s="17" t="s">
        <v>55</v>
      </c>
      <c r="F22" s="18" t="n">
        <f aca="false">IF('00_Старт'!$C$16="","",'00_Старт'!$C$16+7)</f>
        <v>46308</v>
      </c>
      <c r="G22" s="17" t="s">
        <v>90</v>
      </c>
      <c r="H22" s="17" t="s">
        <v>91</v>
      </c>
    </row>
    <row r="23" customFormat="false" ht="48" hidden="false" customHeight="true" outlineLevel="0" collapsed="false">
      <c r="A23" s="16" t="s">
        <v>144</v>
      </c>
      <c r="B23" s="16" t="s">
        <v>134</v>
      </c>
      <c r="C23" s="16" t="s">
        <v>145</v>
      </c>
      <c r="D23" s="16" t="s">
        <v>146</v>
      </c>
      <c r="E23" s="17" t="s">
        <v>55</v>
      </c>
      <c r="F23" s="18" t="n">
        <f aca="false">IF('00_Старт'!$C$16="","",'00_Старт'!$C$16+7)</f>
        <v>46308</v>
      </c>
      <c r="G23" s="17" t="s">
        <v>90</v>
      </c>
      <c r="H23" s="17" t="s">
        <v>147</v>
      </c>
    </row>
    <row r="24" customFormat="false" ht="48" hidden="false" customHeight="true" outlineLevel="0" collapsed="false">
      <c r="A24" s="16" t="s">
        <v>148</v>
      </c>
      <c r="B24" s="16" t="s">
        <v>134</v>
      </c>
      <c r="C24" s="16" t="s">
        <v>149</v>
      </c>
      <c r="D24" s="16" t="s">
        <v>150</v>
      </c>
      <c r="E24" s="17" t="s">
        <v>55</v>
      </c>
      <c r="F24" s="18" t="n">
        <f aca="false">IF('00_Старт'!$C$16="","",'00_Старт'!$C$16+8)</f>
        <v>46309</v>
      </c>
      <c r="G24" s="17" t="s">
        <v>90</v>
      </c>
      <c r="H24" s="17" t="s">
        <v>91</v>
      </c>
    </row>
    <row r="25" customFormat="false" ht="48" hidden="false" customHeight="true" outlineLevel="0" collapsed="false">
      <c r="A25" s="16" t="s">
        <v>151</v>
      </c>
      <c r="B25" s="16" t="s">
        <v>134</v>
      </c>
      <c r="C25" s="16" t="s">
        <v>152</v>
      </c>
      <c r="D25" s="16" t="s">
        <v>153</v>
      </c>
      <c r="E25" s="17" t="s">
        <v>55</v>
      </c>
      <c r="F25" s="18" t="n">
        <f aca="false">IF('00_Старт'!$C$16="","",'00_Старт'!$C$16+8)</f>
        <v>46309</v>
      </c>
      <c r="G25" s="17" t="s">
        <v>90</v>
      </c>
      <c r="H25" s="17" t="s">
        <v>91</v>
      </c>
    </row>
    <row r="26" customFormat="false" ht="48" hidden="false" customHeight="true" outlineLevel="0" collapsed="false">
      <c r="A26" s="16" t="s">
        <v>154</v>
      </c>
      <c r="B26" s="16" t="s">
        <v>134</v>
      </c>
      <c r="C26" s="16" t="s">
        <v>155</v>
      </c>
      <c r="D26" s="16" t="s">
        <v>156</v>
      </c>
      <c r="E26" s="17" t="s">
        <v>55</v>
      </c>
      <c r="F26" s="18" t="n">
        <f aca="false">IF('00_Старт'!$C$16="","",'00_Старт'!$C$16+8)</f>
        <v>46309</v>
      </c>
      <c r="G26" s="17" t="s">
        <v>90</v>
      </c>
      <c r="H26" s="17" t="s">
        <v>91</v>
      </c>
    </row>
    <row r="27" customFormat="false" ht="48" hidden="false" customHeight="true" outlineLevel="0" collapsed="false">
      <c r="A27" s="16" t="s">
        <v>157</v>
      </c>
      <c r="B27" s="16" t="s">
        <v>134</v>
      </c>
      <c r="C27" s="16" t="s">
        <v>158</v>
      </c>
      <c r="D27" s="16" t="s">
        <v>159</v>
      </c>
      <c r="E27" s="17" t="s">
        <v>55</v>
      </c>
      <c r="F27" s="18" t="n">
        <f aca="false">IF('00_Старт'!$C$16="","",'00_Старт'!$C$16+9)</f>
        <v>46310</v>
      </c>
      <c r="G27" s="17" t="s">
        <v>90</v>
      </c>
      <c r="H27" s="17" t="s">
        <v>91</v>
      </c>
    </row>
    <row r="28" customFormat="false" ht="48" hidden="false" customHeight="true" outlineLevel="0" collapsed="false">
      <c r="A28" s="16" t="s">
        <v>160</v>
      </c>
      <c r="B28" s="16" t="s">
        <v>161</v>
      </c>
      <c r="C28" s="16" t="s">
        <v>162</v>
      </c>
      <c r="D28" s="16" t="s">
        <v>163</v>
      </c>
      <c r="E28" s="17" t="s">
        <v>55</v>
      </c>
      <c r="F28" s="18" t="n">
        <f aca="false">IF('00_Старт'!$C$16="","",'00_Старт'!$C$16+9)</f>
        <v>46310</v>
      </c>
      <c r="G28" s="17" t="s">
        <v>90</v>
      </c>
      <c r="H28" s="17" t="s">
        <v>164</v>
      </c>
    </row>
    <row r="29" customFormat="false" ht="48" hidden="false" customHeight="true" outlineLevel="0" collapsed="false">
      <c r="A29" s="16" t="s">
        <v>165</v>
      </c>
      <c r="B29" s="16" t="s">
        <v>161</v>
      </c>
      <c r="C29" s="16" t="s">
        <v>166</v>
      </c>
      <c r="D29" s="16" t="s">
        <v>163</v>
      </c>
      <c r="E29" s="17" t="s">
        <v>55</v>
      </c>
      <c r="F29" s="18" t="n">
        <f aca="false">IF('00_Старт'!$C$16="","",'00_Старт'!$C$16+9)</f>
        <v>46310</v>
      </c>
      <c r="G29" s="17" t="s">
        <v>90</v>
      </c>
      <c r="H29" s="17" t="s">
        <v>164</v>
      </c>
    </row>
    <row r="30" customFormat="false" ht="48" hidden="false" customHeight="true" outlineLevel="0" collapsed="false">
      <c r="A30" s="16" t="s">
        <v>167</v>
      </c>
      <c r="B30" s="16" t="s">
        <v>161</v>
      </c>
      <c r="C30" s="16" t="s">
        <v>168</v>
      </c>
      <c r="D30" s="16" t="s">
        <v>163</v>
      </c>
      <c r="E30" s="17" t="s">
        <v>55</v>
      </c>
      <c r="F30" s="18" t="n">
        <f aca="false">IF('00_Старт'!$C$16="","",'00_Старт'!$C$16+10)</f>
        <v>46311</v>
      </c>
      <c r="G30" s="17" t="s">
        <v>90</v>
      </c>
      <c r="H30" s="17" t="s">
        <v>164</v>
      </c>
    </row>
    <row r="31" customFormat="false" ht="48" hidden="false" customHeight="true" outlineLevel="0" collapsed="false">
      <c r="A31" s="16" t="s">
        <v>169</v>
      </c>
      <c r="B31" s="16" t="s">
        <v>161</v>
      </c>
      <c r="C31" s="16" t="s">
        <v>170</v>
      </c>
      <c r="D31" s="16" t="s">
        <v>171</v>
      </c>
      <c r="E31" s="17" t="s">
        <v>55</v>
      </c>
      <c r="F31" s="18" t="n">
        <f aca="false">IF('00_Старт'!$C$16="","",'00_Старт'!$C$16+10)</f>
        <v>46311</v>
      </c>
      <c r="G31" s="17" t="s">
        <v>90</v>
      </c>
      <c r="H31" s="17" t="s">
        <v>164</v>
      </c>
    </row>
    <row r="32" customFormat="false" ht="48" hidden="false" customHeight="true" outlineLevel="0" collapsed="false">
      <c r="A32" s="16" t="s">
        <v>172</v>
      </c>
      <c r="B32" s="16" t="s">
        <v>161</v>
      </c>
      <c r="C32" s="16" t="s">
        <v>173</v>
      </c>
      <c r="D32" s="16" t="s">
        <v>174</v>
      </c>
      <c r="E32" s="17" t="s">
        <v>55</v>
      </c>
      <c r="F32" s="18" t="n">
        <f aca="false">IF('00_Старт'!$C$16="","",'00_Старт'!$C$16+10)</f>
        <v>46311</v>
      </c>
      <c r="G32" s="17" t="s">
        <v>71</v>
      </c>
      <c r="H32" s="17" t="s">
        <v>147</v>
      </c>
    </row>
    <row r="33" customFormat="false" ht="48" hidden="false" customHeight="true" outlineLevel="0" collapsed="false">
      <c r="A33" s="16" t="s">
        <v>175</v>
      </c>
      <c r="B33" s="16" t="s">
        <v>161</v>
      </c>
      <c r="C33" s="16" t="s">
        <v>176</v>
      </c>
      <c r="D33" s="16" t="s">
        <v>177</v>
      </c>
      <c r="E33" s="17" t="s">
        <v>55</v>
      </c>
      <c r="F33" s="18" t="n">
        <f aca="false">IF('00_Старт'!$C$16="","",'00_Старт'!$C$16+11)</f>
        <v>46312</v>
      </c>
      <c r="G33" s="17" t="s">
        <v>71</v>
      </c>
      <c r="H33" s="17" t="s">
        <v>164</v>
      </c>
    </row>
    <row r="34" customFormat="false" ht="48" hidden="false" customHeight="true" outlineLevel="0" collapsed="false">
      <c r="A34" s="16" t="s">
        <v>178</v>
      </c>
      <c r="B34" s="16" t="s">
        <v>161</v>
      </c>
      <c r="C34" s="16" t="s">
        <v>179</v>
      </c>
      <c r="D34" s="16" t="s">
        <v>180</v>
      </c>
      <c r="E34" s="17" t="s">
        <v>55</v>
      </c>
      <c r="F34" s="18" t="n">
        <f aca="false">IF('00_Старт'!$C$16="","",'00_Старт'!$C$16+11)</f>
        <v>46312</v>
      </c>
      <c r="G34" s="17" t="s">
        <v>71</v>
      </c>
      <c r="H34" s="17" t="s">
        <v>164</v>
      </c>
    </row>
    <row r="35" customFormat="false" ht="48" hidden="false" customHeight="true" outlineLevel="0" collapsed="false">
      <c r="A35" s="16" t="s">
        <v>181</v>
      </c>
      <c r="B35" s="16" t="s">
        <v>161</v>
      </c>
      <c r="C35" s="16" t="s">
        <v>182</v>
      </c>
      <c r="D35" s="16" t="s">
        <v>183</v>
      </c>
      <c r="E35" s="17" t="s">
        <v>55</v>
      </c>
      <c r="F35" s="18" t="n">
        <f aca="false">IF('00_Старт'!$C$16="","",'00_Старт'!$C$16+11)</f>
        <v>46312</v>
      </c>
      <c r="G35" s="17" t="s">
        <v>71</v>
      </c>
      <c r="H35" s="17" t="s">
        <v>164</v>
      </c>
    </row>
    <row r="36" customFormat="false" ht="48" hidden="false" customHeight="true" outlineLevel="0" collapsed="false">
      <c r="A36" s="16" t="s">
        <v>184</v>
      </c>
      <c r="B36" s="16" t="s">
        <v>185</v>
      </c>
      <c r="C36" s="16" t="s">
        <v>186</v>
      </c>
      <c r="D36" s="16" t="s">
        <v>187</v>
      </c>
      <c r="E36" s="17" t="s">
        <v>55</v>
      </c>
      <c r="F36" s="18" t="n">
        <f aca="false">IF('00_Старт'!$C$16="","",'00_Старт'!$C$16+12)</f>
        <v>46313</v>
      </c>
      <c r="G36" s="17" t="s">
        <v>71</v>
      </c>
      <c r="H36" s="17" t="s">
        <v>147</v>
      </c>
    </row>
    <row r="37" customFormat="false" ht="48" hidden="false" customHeight="true" outlineLevel="0" collapsed="false">
      <c r="A37" s="16" t="s">
        <v>188</v>
      </c>
      <c r="B37" s="16" t="s">
        <v>185</v>
      </c>
      <c r="C37" s="16" t="s">
        <v>189</v>
      </c>
      <c r="D37" s="16" t="s">
        <v>190</v>
      </c>
      <c r="E37" s="17" t="s">
        <v>55</v>
      </c>
      <c r="F37" s="18" t="n">
        <f aca="false">IF('00_Старт'!$C$16="","",'00_Старт'!$C$16+12)</f>
        <v>46313</v>
      </c>
      <c r="G37" s="17" t="s">
        <v>71</v>
      </c>
      <c r="H37" s="17" t="s">
        <v>147</v>
      </c>
    </row>
    <row r="38" customFormat="false" ht="48" hidden="false" customHeight="true" outlineLevel="0" collapsed="false">
      <c r="A38" s="16" t="s">
        <v>191</v>
      </c>
      <c r="B38" s="16" t="s">
        <v>185</v>
      </c>
      <c r="C38" s="16" t="s">
        <v>192</v>
      </c>
      <c r="D38" s="16" t="s">
        <v>193</v>
      </c>
      <c r="E38" s="17" t="s">
        <v>55</v>
      </c>
      <c r="F38" s="18" t="n">
        <f aca="false">IF('00_Старт'!$C$16="","",'00_Старт'!$C$16+12)</f>
        <v>46313</v>
      </c>
      <c r="G38" s="17" t="s">
        <v>71</v>
      </c>
      <c r="H38" s="17" t="s">
        <v>147</v>
      </c>
    </row>
    <row r="39" customFormat="false" ht="48" hidden="false" customHeight="true" outlineLevel="0" collapsed="false">
      <c r="A39" s="16" t="s">
        <v>194</v>
      </c>
      <c r="B39" s="16" t="s">
        <v>185</v>
      </c>
      <c r="C39" s="16" t="s">
        <v>195</v>
      </c>
      <c r="D39" s="16" t="s">
        <v>196</v>
      </c>
      <c r="E39" s="17" t="s">
        <v>55</v>
      </c>
      <c r="F39" s="18" t="n">
        <f aca="false">IF('00_Старт'!$C$16="","",'00_Старт'!$C$16+13)</f>
        <v>46314</v>
      </c>
      <c r="G39" s="17" t="s">
        <v>71</v>
      </c>
      <c r="H39" s="17" t="s">
        <v>147</v>
      </c>
    </row>
    <row r="40" customFormat="false" ht="48" hidden="false" customHeight="true" outlineLevel="0" collapsed="false">
      <c r="A40" s="16" t="s">
        <v>197</v>
      </c>
      <c r="B40" s="16" t="s">
        <v>185</v>
      </c>
      <c r="C40" s="16" t="s">
        <v>198</v>
      </c>
      <c r="D40" s="16" t="s">
        <v>199</v>
      </c>
      <c r="E40" s="17" t="s">
        <v>55</v>
      </c>
      <c r="F40" s="18" t="n">
        <f aca="false">IF('00_Старт'!$C$16="","",'00_Старт'!$C$16+13)</f>
        <v>46314</v>
      </c>
      <c r="G40" s="17" t="s">
        <v>71</v>
      </c>
      <c r="H40" s="17" t="s">
        <v>147</v>
      </c>
    </row>
    <row r="41" customFormat="false" ht="48" hidden="false" customHeight="true" outlineLevel="0" collapsed="false">
      <c r="A41" s="16" t="s">
        <v>200</v>
      </c>
      <c r="B41" s="16" t="s">
        <v>201</v>
      </c>
      <c r="C41" s="16" t="s">
        <v>202</v>
      </c>
      <c r="D41" s="16" t="s">
        <v>203</v>
      </c>
      <c r="E41" s="17" t="s">
        <v>55</v>
      </c>
      <c r="F41" s="18" t="n">
        <f aca="false">IF('00_Старт'!$C$16="","",'00_Старт'!$C$16+13)</f>
        <v>46314</v>
      </c>
      <c r="G41" s="17" t="s">
        <v>71</v>
      </c>
      <c r="H41" s="17" t="s">
        <v>204</v>
      </c>
    </row>
    <row r="42" customFormat="false" ht="48" hidden="false" customHeight="true" outlineLevel="0" collapsed="false">
      <c r="A42" s="16" t="s">
        <v>205</v>
      </c>
      <c r="B42" s="16" t="s">
        <v>201</v>
      </c>
      <c r="C42" s="16" t="s">
        <v>206</v>
      </c>
      <c r="D42" s="16" t="s">
        <v>207</v>
      </c>
      <c r="E42" s="17" t="s">
        <v>55</v>
      </c>
      <c r="F42" s="18" t="n">
        <f aca="false">IF('00_Старт'!$C$16="","",'00_Старт'!$C$16+14)</f>
        <v>46315</v>
      </c>
      <c r="G42" s="17" t="s">
        <v>71</v>
      </c>
      <c r="H42" s="17" t="s">
        <v>204</v>
      </c>
    </row>
    <row r="43" customFormat="false" ht="48" hidden="false" customHeight="true" outlineLevel="0" collapsed="false">
      <c r="A43" s="16" t="s">
        <v>208</v>
      </c>
      <c r="B43" s="16" t="s">
        <v>201</v>
      </c>
      <c r="C43" s="16" t="s">
        <v>209</v>
      </c>
      <c r="D43" s="16" t="s">
        <v>210</v>
      </c>
      <c r="E43" s="17" t="s">
        <v>55</v>
      </c>
      <c r="F43" s="18" t="n">
        <f aca="false">IF('00_Старт'!$C$16="","",'00_Старт'!$C$16+14)</f>
        <v>46315</v>
      </c>
      <c r="G43" s="17" t="s">
        <v>71</v>
      </c>
      <c r="H43" s="17" t="s">
        <v>204</v>
      </c>
    </row>
    <row r="44" customFormat="false" ht="48" hidden="false" customHeight="true" outlineLevel="0" collapsed="false">
      <c r="A44" s="16" t="s">
        <v>211</v>
      </c>
      <c r="B44" s="16" t="s">
        <v>201</v>
      </c>
      <c r="C44" s="16" t="s">
        <v>212</v>
      </c>
      <c r="D44" s="16" t="s">
        <v>213</v>
      </c>
      <c r="E44" s="17" t="s">
        <v>55</v>
      </c>
      <c r="F44" s="18" t="n">
        <f aca="false">IF('00_Старт'!$C$16="","",'00_Старт'!$C$16+14)</f>
        <v>46315</v>
      </c>
      <c r="G44" s="17" t="s">
        <v>71</v>
      </c>
      <c r="H44" s="17" t="s">
        <v>204</v>
      </c>
    </row>
    <row r="45" customFormat="false" ht="48" hidden="false" customHeight="true" outlineLevel="0" collapsed="false">
      <c r="A45" s="16" t="s">
        <v>214</v>
      </c>
      <c r="B45" s="16" t="s">
        <v>201</v>
      </c>
      <c r="C45" s="16" t="s">
        <v>215</v>
      </c>
      <c r="D45" s="16" t="s">
        <v>216</v>
      </c>
      <c r="E45" s="17" t="s">
        <v>55</v>
      </c>
      <c r="F45" s="18" t="n">
        <f aca="false">IF('00_Старт'!$C$16="","",'00_Старт'!$C$16+15)</f>
        <v>46316</v>
      </c>
      <c r="G45" s="17" t="s">
        <v>71</v>
      </c>
      <c r="H45" s="17" t="s">
        <v>204</v>
      </c>
    </row>
    <row r="46" customFormat="false" ht="48" hidden="false" customHeight="true" outlineLevel="0" collapsed="false">
      <c r="A46" s="16" t="s">
        <v>217</v>
      </c>
      <c r="B46" s="16" t="s">
        <v>201</v>
      </c>
      <c r="C46" s="16" t="s">
        <v>218</v>
      </c>
      <c r="D46" s="16" t="s">
        <v>219</v>
      </c>
      <c r="E46" s="17" t="s">
        <v>55</v>
      </c>
      <c r="F46" s="18" t="n">
        <f aca="false">IF('00_Старт'!$C$16="","",'00_Старт'!$C$16+15)</f>
        <v>46316</v>
      </c>
      <c r="G46" s="17" t="s">
        <v>71</v>
      </c>
      <c r="H46" s="17" t="s">
        <v>204</v>
      </c>
    </row>
    <row r="47" customFormat="false" ht="48" hidden="false" customHeight="true" outlineLevel="0" collapsed="false">
      <c r="A47" s="16" t="s">
        <v>220</v>
      </c>
      <c r="B47" s="16" t="s">
        <v>201</v>
      </c>
      <c r="C47" s="16" t="s">
        <v>221</v>
      </c>
      <c r="D47" s="16" t="s">
        <v>222</v>
      </c>
      <c r="E47" s="17" t="s">
        <v>55</v>
      </c>
      <c r="F47" s="18" t="n">
        <f aca="false">IF('00_Старт'!$C$16="","",'00_Старт'!$C$16+15)</f>
        <v>46316</v>
      </c>
      <c r="G47" s="17" t="s">
        <v>71</v>
      </c>
      <c r="H47" s="17" t="s">
        <v>204</v>
      </c>
    </row>
    <row r="48" customFormat="false" ht="48" hidden="false" customHeight="true" outlineLevel="0" collapsed="false">
      <c r="A48" s="16" t="s">
        <v>223</v>
      </c>
      <c r="B48" s="16" t="s">
        <v>224</v>
      </c>
      <c r="C48" s="16" t="s">
        <v>225</v>
      </c>
      <c r="D48" s="16" t="s">
        <v>226</v>
      </c>
      <c r="E48" s="17" t="s">
        <v>55</v>
      </c>
      <c r="F48" s="18" t="n">
        <f aca="false">IF('00_Старт'!$C$16="","",'00_Старт'!$C$16+16)</f>
        <v>46317</v>
      </c>
      <c r="G48" s="17" t="s">
        <v>227</v>
      </c>
      <c r="H48" s="17" t="s">
        <v>91</v>
      </c>
    </row>
    <row r="49" customFormat="false" ht="48" hidden="false" customHeight="true" outlineLevel="0" collapsed="false">
      <c r="A49" s="16" t="s">
        <v>228</v>
      </c>
      <c r="B49" s="16" t="s">
        <v>224</v>
      </c>
      <c r="C49" s="16" t="s">
        <v>229</v>
      </c>
      <c r="D49" s="16" t="s">
        <v>230</v>
      </c>
      <c r="E49" s="17" t="s">
        <v>95</v>
      </c>
      <c r="F49" s="18" t="n">
        <f aca="false">IF('00_Старт'!$C$16="","",'00_Старт'!$C$16+16)</f>
        <v>46317</v>
      </c>
      <c r="G49" s="17" t="s">
        <v>227</v>
      </c>
      <c r="H49" s="17" t="s">
        <v>91</v>
      </c>
    </row>
    <row r="50" customFormat="false" ht="48" hidden="false" customHeight="true" outlineLevel="0" collapsed="false">
      <c r="A50" s="16" t="s">
        <v>231</v>
      </c>
      <c r="B50" s="16" t="s">
        <v>224</v>
      </c>
      <c r="C50" s="16" t="s">
        <v>232</v>
      </c>
      <c r="D50" s="16" t="s">
        <v>233</v>
      </c>
      <c r="E50" s="17" t="s">
        <v>55</v>
      </c>
      <c r="F50" s="18" t="n">
        <f aca="false">IF('00_Старт'!$C$16="","",'00_Старт'!$C$16+16)</f>
        <v>46317</v>
      </c>
      <c r="G50" s="17" t="s">
        <v>227</v>
      </c>
      <c r="H50" s="17" t="s">
        <v>91</v>
      </c>
    </row>
    <row r="51" customFormat="false" ht="48" hidden="false" customHeight="true" outlineLevel="0" collapsed="false">
      <c r="A51" s="16" t="s">
        <v>234</v>
      </c>
      <c r="B51" s="16" t="s">
        <v>224</v>
      </c>
      <c r="C51" s="16" t="s">
        <v>235</v>
      </c>
      <c r="D51" s="16" t="s">
        <v>236</v>
      </c>
      <c r="E51" s="17" t="s">
        <v>95</v>
      </c>
      <c r="F51" s="18" t="n">
        <f aca="false">IF('00_Старт'!$C$16="","",'00_Старт'!$C$16+17)</f>
        <v>46318</v>
      </c>
      <c r="G51" s="17" t="s">
        <v>227</v>
      </c>
      <c r="H51" s="17" t="s">
        <v>91</v>
      </c>
    </row>
    <row r="52" customFormat="false" ht="48" hidden="false" customHeight="true" outlineLevel="0" collapsed="false">
      <c r="A52" s="16" t="s">
        <v>237</v>
      </c>
      <c r="B52" s="16" t="s">
        <v>224</v>
      </c>
      <c r="C52" s="16" t="s">
        <v>238</v>
      </c>
      <c r="D52" s="16" t="s">
        <v>239</v>
      </c>
      <c r="E52" s="17" t="s">
        <v>95</v>
      </c>
      <c r="F52" s="18" t="n">
        <f aca="false">IF('00_Старт'!$C$16="","",'00_Старт'!$C$16+17)</f>
        <v>46318</v>
      </c>
      <c r="G52" s="17" t="s">
        <v>227</v>
      </c>
      <c r="H52" s="17" t="s">
        <v>91</v>
      </c>
    </row>
    <row r="53" customFormat="false" ht="48" hidden="false" customHeight="true" outlineLevel="0" collapsed="false">
      <c r="A53" s="16" t="s">
        <v>240</v>
      </c>
      <c r="B53" s="16" t="s">
        <v>224</v>
      </c>
      <c r="C53" s="16" t="s">
        <v>241</v>
      </c>
      <c r="D53" s="16" t="s">
        <v>242</v>
      </c>
      <c r="E53" s="17" t="s">
        <v>95</v>
      </c>
      <c r="F53" s="18" t="n">
        <f aca="false">IF('00_Старт'!$C$16="","",'00_Старт'!$C$16+17)</f>
        <v>46318</v>
      </c>
      <c r="G53" s="17" t="s">
        <v>227</v>
      </c>
      <c r="H53" s="17" t="s">
        <v>91</v>
      </c>
    </row>
    <row r="54" customFormat="false" ht="48" hidden="false" customHeight="true" outlineLevel="0" collapsed="false">
      <c r="A54" s="16" t="s">
        <v>243</v>
      </c>
      <c r="B54" s="16" t="s">
        <v>51</v>
      </c>
      <c r="C54" s="16" t="s">
        <v>244</v>
      </c>
      <c r="D54" s="16" t="s">
        <v>245</v>
      </c>
      <c r="E54" s="17" t="s">
        <v>55</v>
      </c>
      <c r="F54" s="18" t="n">
        <f aca="false">IF('00_Старт'!$C$16="","",'00_Старт'!$C$16+18)</f>
        <v>46319</v>
      </c>
      <c r="G54" s="17" t="s">
        <v>227</v>
      </c>
      <c r="H54" s="17" t="s">
        <v>147</v>
      </c>
    </row>
    <row r="55" customFormat="false" ht="48" hidden="false" customHeight="true" outlineLevel="0" collapsed="false">
      <c r="A55" s="16" t="s">
        <v>246</v>
      </c>
      <c r="B55" s="16" t="s">
        <v>51</v>
      </c>
      <c r="C55" s="16" t="s">
        <v>247</v>
      </c>
      <c r="D55" s="16" t="s">
        <v>248</v>
      </c>
      <c r="E55" s="17" t="s">
        <v>55</v>
      </c>
      <c r="F55" s="18" t="n">
        <f aca="false">IF('00_Старт'!$C$16="","",'00_Старт'!$C$16+18)</f>
        <v>46319</v>
      </c>
      <c r="G55" s="17" t="s">
        <v>227</v>
      </c>
      <c r="H55" s="17" t="s">
        <v>74</v>
      </c>
    </row>
    <row r="56" customFormat="false" ht="48" hidden="false" customHeight="true" outlineLevel="0" collapsed="false">
      <c r="A56" s="16" t="s">
        <v>78</v>
      </c>
      <c r="B56" s="16" t="s">
        <v>51</v>
      </c>
      <c r="C56" s="16" t="s">
        <v>249</v>
      </c>
      <c r="D56" s="16" t="s">
        <v>250</v>
      </c>
      <c r="E56" s="17" t="s">
        <v>55</v>
      </c>
      <c r="F56" s="18" t="n">
        <f aca="false">IF('00_Старт'!$C$16="","",'00_Старт'!$C$16+18)</f>
        <v>46319</v>
      </c>
      <c r="G56" s="17" t="s">
        <v>227</v>
      </c>
      <c r="H56" s="17" t="s">
        <v>74</v>
      </c>
    </row>
    <row r="57" customFormat="false" ht="48" hidden="false" customHeight="true" outlineLevel="0" collapsed="false">
      <c r="A57" s="16" t="s">
        <v>251</v>
      </c>
      <c r="B57" s="16" t="s">
        <v>51</v>
      </c>
      <c r="C57" s="16" t="s">
        <v>252</v>
      </c>
      <c r="D57" s="16" t="s">
        <v>253</v>
      </c>
      <c r="E57" s="17" t="s">
        <v>55</v>
      </c>
      <c r="F57" s="18" t="n">
        <f aca="false">IF('00_Старт'!$C$16="","",'00_Старт'!$C$16+19)</f>
        <v>46320</v>
      </c>
      <c r="G57" s="17" t="s">
        <v>227</v>
      </c>
      <c r="H57" s="17" t="s">
        <v>74</v>
      </c>
    </row>
    <row r="58" customFormat="false" ht="48" hidden="false" customHeight="true" outlineLevel="0" collapsed="false">
      <c r="A58" s="16" t="s">
        <v>254</v>
      </c>
      <c r="B58" s="16" t="s">
        <v>51</v>
      </c>
      <c r="C58" s="16" t="s">
        <v>255</v>
      </c>
      <c r="D58" s="16" t="s">
        <v>256</v>
      </c>
      <c r="E58" s="17" t="s">
        <v>55</v>
      </c>
      <c r="F58" s="18" t="n">
        <f aca="false">IF('00_Старт'!$C$16="","",'00_Старт'!$C$16+19)</f>
        <v>46320</v>
      </c>
      <c r="G58" s="17" t="s">
        <v>227</v>
      </c>
      <c r="H58" s="17" t="s">
        <v>74</v>
      </c>
    </row>
    <row r="59" customFormat="false" ht="48" hidden="false" customHeight="true" outlineLevel="0" collapsed="false">
      <c r="A59" s="16" t="s">
        <v>257</v>
      </c>
      <c r="B59" s="16" t="s">
        <v>51</v>
      </c>
      <c r="C59" s="16" t="s">
        <v>258</v>
      </c>
      <c r="D59" s="16" t="s">
        <v>259</v>
      </c>
      <c r="E59" s="17" t="s">
        <v>55</v>
      </c>
      <c r="F59" s="18" t="n">
        <f aca="false">IF('00_Старт'!$C$16="","",'00_Старт'!$C$16+19)</f>
        <v>46320</v>
      </c>
      <c r="G59" s="17" t="s">
        <v>227</v>
      </c>
      <c r="H59" s="17" t="s">
        <v>74</v>
      </c>
    </row>
    <row r="60" customFormat="false" ht="48" hidden="false" customHeight="true" outlineLevel="0" collapsed="false">
      <c r="A60" s="16" t="s">
        <v>260</v>
      </c>
      <c r="B60" s="16" t="s">
        <v>51</v>
      </c>
      <c r="C60" s="16" t="s">
        <v>261</v>
      </c>
      <c r="D60" s="16" t="s">
        <v>262</v>
      </c>
      <c r="E60" s="17" t="s">
        <v>55</v>
      </c>
      <c r="F60" s="18" t="n">
        <f aca="false">IF('00_Старт'!$C$16="","",'00_Старт'!$C$16+20)</f>
        <v>46321</v>
      </c>
      <c r="G60" s="17" t="s">
        <v>227</v>
      </c>
      <c r="H60" s="17" t="s">
        <v>74</v>
      </c>
    </row>
    <row r="61" customFormat="false" ht="48" hidden="false" customHeight="true" outlineLevel="0" collapsed="false">
      <c r="A61" s="16" t="s">
        <v>263</v>
      </c>
      <c r="B61" s="16" t="s">
        <v>51</v>
      </c>
      <c r="C61" s="16" t="s">
        <v>264</v>
      </c>
      <c r="D61" s="16" t="s">
        <v>265</v>
      </c>
      <c r="E61" s="17" t="s">
        <v>55</v>
      </c>
      <c r="F61" s="18" t="n">
        <f aca="false">IF('00_Старт'!$C$16="","",'00_Старт'!$C$16+20)</f>
        <v>46321</v>
      </c>
      <c r="G61" s="17" t="s">
        <v>227</v>
      </c>
      <c r="H61" s="17" t="s">
        <v>74</v>
      </c>
    </row>
    <row r="62" customFormat="false" ht="48" hidden="false" customHeight="true" outlineLevel="0" collapsed="false">
      <c r="A62" s="16" t="s">
        <v>266</v>
      </c>
      <c r="B62" s="16" t="s">
        <v>267</v>
      </c>
      <c r="C62" s="16" t="s">
        <v>268</v>
      </c>
      <c r="D62" s="16" t="s">
        <v>269</v>
      </c>
      <c r="E62" s="17" t="s">
        <v>95</v>
      </c>
      <c r="F62" s="18" t="n">
        <f aca="false">IF('00_Старт'!$C$16="","",'00_Старт'!$C$16+20)</f>
        <v>46321</v>
      </c>
      <c r="G62" s="17" t="s">
        <v>227</v>
      </c>
      <c r="H62" s="17" t="s">
        <v>147</v>
      </c>
    </row>
    <row r="63" customFormat="false" ht="48" hidden="false" customHeight="true" outlineLevel="0" collapsed="false">
      <c r="A63" s="16" t="s">
        <v>270</v>
      </c>
      <c r="B63" s="16" t="s">
        <v>267</v>
      </c>
      <c r="C63" s="16" t="s">
        <v>271</v>
      </c>
      <c r="D63" s="16" t="s">
        <v>272</v>
      </c>
      <c r="E63" s="17" t="s">
        <v>95</v>
      </c>
      <c r="F63" s="18" t="n">
        <f aca="false">IF('00_Старт'!$C$16="","",'00_Старт'!$C$16+21)</f>
        <v>46322</v>
      </c>
      <c r="G63" s="17" t="s">
        <v>227</v>
      </c>
      <c r="H63" s="17" t="s">
        <v>147</v>
      </c>
    </row>
    <row r="64" customFormat="false" ht="48" hidden="false" customHeight="true" outlineLevel="0" collapsed="false">
      <c r="A64" s="16" t="s">
        <v>273</v>
      </c>
      <c r="B64" s="16" t="s">
        <v>267</v>
      </c>
      <c r="C64" s="16" t="s">
        <v>274</v>
      </c>
      <c r="D64" s="16" t="s">
        <v>275</v>
      </c>
      <c r="E64" s="17" t="s">
        <v>95</v>
      </c>
      <c r="F64" s="18" t="n">
        <f aca="false">IF('00_Старт'!$C$16="","",'00_Старт'!$C$16+21)</f>
        <v>46322</v>
      </c>
      <c r="G64" s="17" t="s">
        <v>227</v>
      </c>
      <c r="H64" s="17" t="s">
        <v>147</v>
      </c>
    </row>
    <row r="65" customFormat="false" ht="48" hidden="false" customHeight="true" outlineLevel="0" collapsed="false">
      <c r="A65" s="16" t="s">
        <v>276</v>
      </c>
      <c r="B65" s="16" t="s">
        <v>267</v>
      </c>
      <c r="C65" s="16" t="s">
        <v>277</v>
      </c>
      <c r="D65" s="16" t="s">
        <v>278</v>
      </c>
      <c r="E65" s="17" t="s">
        <v>95</v>
      </c>
      <c r="F65" s="18" t="n">
        <f aca="false">IF('00_Старт'!$C$16="","",'00_Старт'!$C$16+21)</f>
        <v>46322</v>
      </c>
      <c r="G65" s="17" t="s">
        <v>227</v>
      </c>
      <c r="H65" s="17" t="s">
        <v>147</v>
      </c>
    </row>
    <row r="66" customFormat="false" ht="48" hidden="false" customHeight="true" outlineLevel="0" collapsed="false">
      <c r="A66" s="16" t="s">
        <v>279</v>
      </c>
      <c r="B66" s="16" t="s">
        <v>267</v>
      </c>
      <c r="C66" s="16" t="s">
        <v>280</v>
      </c>
      <c r="D66" s="16" t="s">
        <v>281</v>
      </c>
      <c r="E66" s="17" t="s">
        <v>95</v>
      </c>
      <c r="F66" s="18" t="n">
        <f aca="false">IF('00_Старт'!$C$16="","",'00_Старт'!$C$16+22)</f>
        <v>46323</v>
      </c>
      <c r="G66" s="17" t="s">
        <v>227</v>
      </c>
      <c r="H66" s="17" t="s">
        <v>147</v>
      </c>
    </row>
    <row r="67" customFormat="false" ht="48" hidden="false" customHeight="true" outlineLevel="0" collapsed="false">
      <c r="A67" s="16" t="s">
        <v>282</v>
      </c>
      <c r="B67" s="16" t="s">
        <v>267</v>
      </c>
      <c r="C67" s="16" t="s">
        <v>283</v>
      </c>
      <c r="D67" s="16" t="s">
        <v>284</v>
      </c>
      <c r="E67" s="17" t="s">
        <v>95</v>
      </c>
      <c r="F67" s="18" t="n">
        <f aca="false">IF('00_Старт'!$C$16="","",'00_Старт'!$C$16+22)</f>
        <v>46323</v>
      </c>
      <c r="G67" s="17" t="s">
        <v>227</v>
      </c>
      <c r="H67" s="17" t="s">
        <v>147</v>
      </c>
    </row>
    <row r="68" customFormat="false" ht="48" hidden="false" customHeight="true" outlineLevel="0" collapsed="false">
      <c r="A68" s="16" t="s">
        <v>285</v>
      </c>
      <c r="B68" s="16" t="s">
        <v>267</v>
      </c>
      <c r="C68" s="16" t="s">
        <v>286</v>
      </c>
      <c r="D68" s="16" t="s">
        <v>287</v>
      </c>
      <c r="E68" s="17" t="s">
        <v>95</v>
      </c>
      <c r="F68" s="18" t="n">
        <f aca="false">IF('00_Старт'!$C$16="","",'00_Старт'!$C$16+22)</f>
        <v>46323</v>
      </c>
      <c r="G68" s="17" t="s">
        <v>227</v>
      </c>
      <c r="H68" s="17" t="s">
        <v>147</v>
      </c>
    </row>
    <row r="69" customFormat="false" ht="48" hidden="false" customHeight="true" outlineLevel="0" collapsed="false">
      <c r="A69" s="16" t="s">
        <v>288</v>
      </c>
      <c r="B69" s="16" t="s">
        <v>267</v>
      </c>
      <c r="C69" s="16" t="s">
        <v>289</v>
      </c>
      <c r="D69" s="16" t="s">
        <v>290</v>
      </c>
      <c r="E69" s="17" t="s">
        <v>95</v>
      </c>
      <c r="F69" s="18" t="n">
        <f aca="false">IF('00_Старт'!$C$16="","",'00_Старт'!$C$16+23)</f>
        <v>46324</v>
      </c>
      <c r="G69" s="17" t="s">
        <v>227</v>
      </c>
      <c r="H69" s="17" t="s">
        <v>147</v>
      </c>
    </row>
    <row r="70" customFormat="false" ht="48" hidden="false" customHeight="true" outlineLevel="0" collapsed="false">
      <c r="A70" s="16" t="s">
        <v>291</v>
      </c>
      <c r="B70" s="16" t="s">
        <v>267</v>
      </c>
      <c r="C70" s="16" t="s">
        <v>292</v>
      </c>
      <c r="D70" s="16" t="s">
        <v>293</v>
      </c>
      <c r="E70" s="17" t="s">
        <v>95</v>
      </c>
      <c r="F70" s="18" t="n">
        <f aca="false">IF('00_Старт'!$C$16="","",'00_Старт'!$C$16+23)</f>
        <v>46324</v>
      </c>
      <c r="G70" s="17" t="s">
        <v>227</v>
      </c>
      <c r="H70" s="17" t="s">
        <v>147</v>
      </c>
    </row>
    <row r="71" customFormat="false" ht="48" hidden="false" customHeight="true" outlineLevel="0" collapsed="false">
      <c r="A71" s="16" t="s">
        <v>294</v>
      </c>
      <c r="B71" s="16" t="s">
        <v>267</v>
      </c>
      <c r="C71" s="16" t="s">
        <v>295</v>
      </c>
      <c r="D71" s="16" t="s">
        <v>296</v>
      </c>
      <c r="E71" s="17" t="s">
        <v>95</v>
      </c>
      <c r="F71" s="18" t="n">
        <f aca="false">IF('00_Старт'!$C$16="","",'00_Старт'!$C$16+23)</f>
        <v>46324</v>
      </c>
      <c r="G71" s="17" t="s">
        <v>227</v>
      </c>
      <c r="H71" s="17" t="s">
        <v>147</v>
      </c>
    </row>
    <row r="72" customFormat="false" ht="48" hidden="false" customHeight="true" outlineLevel="0" collapsed="false">
      <c r="A72" s="16" t="s">
        <v>297</v>
      </c>
      <c r="B72" s="16" t="s">
        <v>298</v>
      </c>
      <c r="C72" s="16" t="s">
        <v>299</v>
      </c>
      <c r="D72" s="16" t="s">
        <v>300</v>
      </c>
      <c r="E72" s="17" t="s">
        <v>55</v>
      </c>
      <c r="F72" s="18" t="n">
        <f aca="false">IF('00_Старт'!$C$16="","",'00_Старт'!$C$16+24)</f>
        <v>46325</v>
      </c>
      <c r="G72" s="17" t="s">
        <v>227</v>
      </c>
      <c r="H72" s="17" t="s">
        <v>74</v>
      </c>
    </row>
    <row r="73" customFormat="false" ht="48" hidden="false" customHeight="true" outlineLevel="0" collapsed="false">
      <c r="A73" s="16" t="s">
        <v>301</v>
      </c>
      <c r="B73" s="16" t="s">
        <v>298</v>
      </c>
      <c r="C73" s="16" t="s">
        <v>302</v>
      </c>
      <c r="D73" s="16" t="s">
        <v>303</v>
      </c>
      <c r="E73" s="17" t="s">
        <v>55</v>
      </c>
      <c r="F73" s="18" t="n">
        <f aca="false">IF('00_Старт'!$C$16="","",'00_Старт'!$C$16+24)</f>
        <v>46325</v>
      </c>
      <c r="G73" s="17" t="s">
        <v>227</v>
      </c>
      <c r="H73" s="17" t="s">
        <v>74</v>
      </c>
    </row>
    <row r="74" customFormat="false" ht="48" hidden="false" customHeight="true" outlineLevel="0" collapsed="false">
      <c r="A74" s="16" t="s">
        <v>304</v>
      </c>
      <c r="B74" s="16" t="s">
        <v>298</v>
      </c>
      <c r="C74" s="16" t="s">
        <v>305</v>
      </c>
      <c r="D74" s="16" t="s">
        <v>306</v>
      </c>
      <c r="E74" s="17" t="s">
        <v>55</v>
      </c>
      <c r="F74" s="18" t="n">
        <f aca="false">IF('00_Старт'!$C$16="","",'00_Старт'!$C$16+24)</f>
        <v>46325</v>
      </c>
      <c r="G74" s="17" t="s">
        <v>227</v>
      </c>
      <c r="H74" s="17" t="s">
        <v>74</v>
      </c>
    </row>
    <row r="75" customFormat="false" ht="48" hidden="false" customHeight="true" outlineLevel="0" collapsed="false">
      <c r="A75" s="16" t="s">
        <v>307</v>
      </c>
      <c r="B75" s="16" t="s">
        <v>298</v>
      </c>
      <c r="C75" s="16" t="s">
        <v>308</v>
      </c>
      <c r="D75" s="16" t="s">
        <v>309</v>
      </c>
      <c r="E75" s="17" t="s">
        <v>55</v>
      </c>
      <c r="F75" s="18" t="n">
        <f aca="false">IF('00_Старт'!$C$16="","",'00_Старт'!$C$16+25)</f>
        <v>46326</v>
      </c>
      <c r="G75" s="17" t="s">
        <v>227</v>
      </c>
      <c r="H75" s="17" t="s">
        <v>74</v>
      </c>
    </row>
    <row r="76" customFormat="false" ht="48" hidden="false" customHeight="true" outlineLevel="0" collapsed="false">
      <c r="A76" s="16" t="s">
        <v>310</v>
      </c>
      <c r="B76" s="16" t="s">
        <v>298</v>
      </c>
      <c r="C76" s="16" t="s">
        <v>311</v>
      </c>
      <c r="D76" s="16" t="s">
        <v>312</v>
      </c>
      <c r="E76" s="17" t="s">
        <v>55</v>
      </c>
      <c r="F76" s="18" t="n">
        <f aca="false">IF('00_Старт'!$C$16="","",'00_Старт'!$C$16+25)</f>
        <v>46326</v>
      </c>
      <c r="G76" s="17" t="s">
        <v>227</v>
      </c>
      <c r="H76" s="17" t="s">
        <v>74</v>
      </c>
    </row>
    <row r="77" customFormat="false" ht="48" hidden="false" customHeight="true" outlineLevel="0" collapsed="false">
      <c r="A77" s="16" t="s">
        <v>313</v>
      </c>
      <c r="B77" s="16" t="s">
        <v>298</v>
      </c>
      <c r="C77" s="16" t="s">
        <v>314</v>
      </c>
      <c r="D77" s="16" t="s">
        <v>315</v>
      </c>
      <c r="E77" s="17" t="s">
        <v>55</v>
      </c>
      <c r="F77" s="18" t="n">
        <f aca="false">IF('00_Старт'!$C$16="","",'00_Старт'!$C$16+25)</f>
        <v>46326</v>
      </c>
      <c r="G77" s="17" t="s">
        <v>227</v>
      </c>
      <c r="H77" s="17" t="s">
        <v>74</v>
      </c>
    </row>
    <row r="78" customFormat="false" ht="48" hidden="false" customHeight="true" outlineLevel="0" collapsed="false">
      <c r="A78" s="16" t="s">
        <v>316</v>
      </c>
      <c r="B78" s="16" t="s">
        <v>298</v>
      </c>
      <c r="C78" s="16" t="s">
        <v>317</v>
      </c>
      <c r="D78" s="16" t="s">
        <v>318</v>
      </c>
      <c r="E78" s="17" t="s">
        <v>55</v>
      </c>
      <c r="F78" s="18" t="n">
        <f aca="false">IF('00_Старт'!$C$16="","",'00_Старт'!$C$16+26)</f>
        <v>46327</v>
      </c>
      <c r="G78" s="17" t="s">
        <v>227</v>
      </c>
      <c r="H78" s="17" t="s">
        <v>74</v>
      </c>
    </row>
    <row r="79" customFormat="false" ht="48" hidden="false" customHeight="true" outlineLevel="0" collapsed="false">
      <c r="A79" s="16" t="s">
        <v>319</v>
      </c>
      <c r="B79" s="16" t="s">
        <v>320</v>
      </c>
      <c r="C79" s="16" t="s">
        <v>321</v>
      </c>
      <c r="D79" s="16" t="s">
        <v>322</v>
      </c>
      <c r="E79" s="17" t="s">
        <v>95</v>
      </c>
      <c r="F79" s="18" t="n">
        <f aca="false">IF('00_Старт'!$C$16="","",'00_Старт'!$C$16+26)</f>
        <v>46327</v>
      </c>
      <c r="G79" s="17" t="s">
        <v>227</v>
      </c>
      <c r="H79" s="17" t="s">
        <v>74</v>
      </c>
    </row>
    <row r="80" customFormat="false" ht="48" hidden="false" customHeight="true" outlineLevel="0" collapsed="false">
      <c r="A80" s="16" t="s">
        <v>323</v>
      </c>
      <c r="B80" s="16" t="s">
        <v>320</v>
      </c>
      <c r="C80" s="16" t="s">
        <v>324</v>
      </c>
      <c r="D80" s="16" t="s">
        <v>325</v>
      </c>
      <c r="E80" s="17" t="s">
        <v>95</v>
      </c>
      <c r="F80" s="18" t="n">
        <f aca="false">IF('00_Старт'!$C$16="","",'00_Старт'!$C$16+26)</f>
        <v>46327</v>
      </c>
      <c r="G80" s="17" t="s">
        <v>227</v>
      </c>
      <c r="H80" s="17" t="s">
        <v>74</v>
      </c>
    </row>
    <row r="81" customFormat="false" ht="48" hidden="false" customHeight="true" outlineLevel="0" collapsed="false">
      <c r="A81" s="16" t="s">
        <v>326</v>
      </c>
      <c r="B81" s="16" t="s">
        <v>320</v>
      </c>
      <c r="C81" s="16" t="s">
        <v>327</v>
      </c>
      <c r="D81" s="16" t="s">
        <v>328</v>
      </c>
      <c r="E81" s="17" t="s">
        <v>95</v>
      </c>
      <c r="F81" s="18" t="n">
        <f aca="false">IF('00_Старт'!$C$16="","",'00_Старт'!$C$16+27)</f>
        <v>46328</v>
      </c>
      <c r="G81" s="17" t="s">
        <v>227</v>
      </c>
      <c r="H81" s="17" t="s">
        <v>74</v>
      </c>
    </row>
    <row r="82" customFormat="false" ht="48" hidden="false" customHeight="true" outlineLevel="0" collapsed="false">
      <c r="A82" s="16" t="s">
        <v>329</v>
      </c>
      <c r="B82" s="16" t="s">
        <v>320</v>
      </c>
      <c r="C82" s="16" t="s">
        <v>330</v>
      </c>
      <c r="D82" s="16" t="s">
        <v>331</v>
      </c>
      <c r="E82" s="17" t="s">
        <v>95</v>
      </c>
      <c r="F82" s="18" t="n">
        <f aca="false">IF('00_Старт'!$C$16="","",'00_Старт'!$C$16+27)</f>
        <v>46328</v>
      </c>
      <c r="G82" s="17" t="s">
        <v>227</v>
      </c>
      <c r="H82" s="17" t="s">
        <v>74</v>
      </c>
    </row>
    <row r="83" customFormat="false" ht="48" hidden="false" customHeight="true" outlineLevel="0" collapsed="false">
      <c r="A83" s="16" t="s">
        <v>332</v>
      </c>
      <c r="B83" s="16" t="s">
        <v>320</v>
      </c>
      <c r="C83" s="16" t="s">
        <v>333</v>
      </c>
      <c r="D83" s="16" t="s">
        <v>334</v>
      </c>
      <c r="E83" s="17" t="s">
        <v>95</v>
      </c>
      <c r="F83" s="18" t="n">
        <f aca="false">IF('00_Старт'!$C$16="","",'00_Старт'!$C$16+27)</f>
        <v>46328</v>
      </c>
      <c r="G83" s="17" t="s">
        <v>227</v>
      </c>
      <c r="H83" s="17" t="s">
        <v>74</v>
      </c>
    </row>
    <row r="84" customFormat="false" ht="48" hidden="false" customHeight="true" outlineLevel="0" collapsed="false">
      <c r="A84" s="16" t="s">
        <v>335</v>
      </c>
      <c r="B84" s="16" t="s">
        <v>320</v>
      </c>
      <c r="C84" s="16" t="s">
        <v>336</v>
      </c>
      <c r="D84" s="16" t="s">
        <v>337</v>
      </c>
      <c r="E84" s="17" t="s">
        <v>95</v>
      </c>
      <c r="F84" s="18" t="n">
        <f aca="false">IF('00_Старт'!$C$16="","",'00_Старт'!$C$16+28)</f>
        <v>46329</v>
      </c>
      <c r="G84" s="17" t="s">
        <v>227</v>
      </c>
      <c r="H84" s="17" t="s">
        <v>74</v>
      </c>
    </row>
    <row r="85" customFormat="false" ht="48" hidden="false" customHeight="true" outlineLevel="0" collapsed="false">
      <c r="A85" s="16" t="s">
        <v>338</v>
      </c>
      <c r="B85" s="16" t="s">
        <v>339</v>
      </c>
      <c r="C85" s="16" t="s">
        <v>340</v>
      </c>
      <c r="D85" s="16" t="s">
        <v>341</v>
      </c>
      <c r="E85" s="17" t="s">
        <v>95</v>
      </c>
      <c r="F85" s="18" t="n">
        <f aca="false">IF('00_Старт'!$C$16="","",'00_Старт'!$C$16+28)</f>
        <v>46329</v>
      </c>
      <c r="G85" s="17" t="s">
        <v>227</v>
      </c>
      <c r="H85" s="17" t="s">
        <v>74</v>
      </c>
    </row>
    <row r="86" customFormat="false" ht="48" hidden="false" customHeight="true" outlineLevel="0" collapsed="false">
      <c r="A86" s="16" t="s">
        <v>342</v>
      </c>
      <c r="B86" s="16" t="s">
        <v>339</v>
      </c>
      <c r="C86" s="16" t="s">
        <v>343</v>
      </c>
      <c r="D86" s="16" t="s">
        <v>344</v>
      </c>
      <c r="E86" s="17" t="s">
        <v>95</v>
      </c>
      <c r="F86" s="18" t="n">
        <f aca="false">IF('00_Старт'!$C$16="","",'00_Старт'!$C$16+28)</f>
        <v>46329</v>
      </c>
      <c r="G86" s="17" t="s">
        <v>227</v>
      </c>
      <c r="H86" s="17" t="s">
        <v>74</v>
      </c>
    </row>
    <row r="87" customFormat="false" ht="48" hidden="false" customHeight="true" outlineLevel="0" collapsed="false">
      <c r="A87" s="16" t="s">
        <v>345</v>
      </c>
      <c r="B87" s="16" t="s">
        <v>339</v>
      </c>
      <c r="C87" s="16" t="s">
        <v>346</v>
      </c>
      <c r="D87" s="16" t="s">
        <v>347</v>
      </c>
      <c r="E87" s="17" t="s">
        <v>95</v>
      </c>
      <c r="F87" s="18" t="n">
        <f aca="false">IF('00_Старт'!$C$16="","",'00_Старт'!$C$16+29)</f>
        <v>46330</v>
      </c>
      <c r="G87" s="17" t="s">
        <v>227</v>
      </c>
      <c r="H87" s="17" t="s">
        <v>74</v>
      </c>
    </row>
    <row r="88" customFormat="false" ht="48" hidden="false" customHeight="true" outlineLevel="0" collapsed="false">
      <c r="A88" s="16" t="s">
        <v>348</v>
      </c>
      <c r="B88" s="16" t="s">
        <v>339</v>
      </c>
      <c r="C88" s="16" t="s">
        <v>349</v>
      </c>
      <c r="D88" s="16" t="s">
        <v>350</v>
      </c>
      <c r="E88" s="17" t="s">
        <v>95</v>
      </c>
      <c r="F88" s="18" t="n">
        <f aca="false">IF('00_Старт'!$C$16="","",'00_Старт'!$C$16+29)</f>
        <v>46330</v>
      </c>
      <c r="G88" s="17" t="s">
        <v>227</v>
      </c>
      <c r="H88" s="17" t="s">
        <v>74</v>
      </c>
    </row>
    <row r="89" customFormat="false" ht="48" hidden="false" customHeight="true" outlineLevel="0" collapsed="false">
      <c r="A89" s="16" t="s">
        <v>351</v>
      </c>
      <c r="B89" s="16" t="s">
        <v>339</v>
      </c>
      <c r="C89" s="16" t="s">
        <v>352</v>
      </c>
      <c r="D89" s="16" t="s">
        <v>353</v>
      </c>
      <c r="E89" s="17" t="s">
        <v>95</v>
      </c>
      <c r="F89" s="18" t="n">
        <f aca="false">IF('00_Старт'!$C$16="","",'00_Старт'!$C$16+29)</f>
        <v>46330</v>
      </c>
      <c r="G89" s="17" t="s">
        <v>227</v>
      </c>
      <c r="H89" s="17" t="s">
        <v>74</v>
      </c>
    </row>
    <row r="90" customFormat="false" ht="48" hidden="false" customHeight="true" outlineLevel="0" collapsed="false">
      <c r="A90" s="16" t="s">
        <v>354</v>
      </c>
      <c r="B90" s="16" t="s">
        <v>355</v>
      </c>
      <c r="C90" s="16" t="s">
        <v>356</v>
      </c>
      <c r="D90" s="16" t="s">
        <v>357</v>
      </c>
      <c r="E90" s="17" t="s">
        <v>95</v>
      </c>
      <c r="F90" s="18" t="n">
        <f aca="false">IF('00_Старт'!$C$16="","",'00_Старт'!$C$16+30)</f>
        <v>46331</v>
      </c>
      <c r="G90" s="17" t="s">
        <v>227</v>
      </c>
      <c r="H90" s="17" t="s">
        <v>74</v>
      </c>
    </row>
    <row r="91" customFormat="false" ht="48" hidden="false" customHeight="true" outlineLevel="0" collapsed="false">
      <c r="A91" s="16" t="s">
        <v>358</v>
      </c>
      <c r="B91" s="16" t="s">
        <v>355</v>
      </c>
      <c r="C91" s="16" t="s">
        <v>359</v>
      </c>
      <c r="D91" s="16" t="s">
        <v>360</v>
      </c>
      <c r="E91" s="17" t="s">
        <v>95</v>
      </c>
      <c r="F91" s="18" t="n">
        <f aca="false">IF('00_Старт'!$C$16="","",'00_Старт'!$C$16+30)</f>
        <v>46331</v>
      </c>
      <c r="G91" s="17" t="s">
        <v>227</v>
      </c>
      <c r="H91" s="17" t="s">
        <v>74</v>
      </c>
    </row>
    <row r="92" customFormat="false" ht="48" hidden="false" customHeight="true" outlineLevel="0" collapsed="false">
      <c r="A92" s="16" t="s">
        <v>361</v>
      </c>
      <c r="B92" s="16" t="s">
        <v>355</v>
      </c>
      <c r="C92" s="16" t="s">
        <v>362</v>
      </c>
      <c r="D92" s="16" t="s">
        <v>363</v>
      </c>
      <c r="E92" s="17" t="s">
        <v>95</v>
      </c>
      <c r="F92" s="18" t="n">
        <f aca="false">IF('00_Старт'!$C$16="","",'00_Старт'!$C$16+30)</f>
        <v>46331</v>
      </c>
      <c r="G92" s="17" t="s">
        <v>227</v>
      </c>
      <c r="H92" s="17" t="s">
        <v>74</v>
      </c>
    </row>
    <row r="93" customFormat="false" ht="48" hidden="false" customHeight="true" outlineLevel="0" collapsed="false">
      <c r="A93" s="16" t="s">
        <v>364</v>
      </c>
      <c r="B93" s="16" t="s">
        <v>355</v>
      </c>
      <c r="C93" s="16" t="s">
        <v>365</v>
      </c>
      <c r="D93" s="16" t="s">
        <v>366</v>
      </c>
      <c r="E93" s="17" t="s">
        <v>95</v>
      </c>
      <c r="F93" s="18" t="n">
        <f aca="false">IF('00_Старт'!$C$16="","",'00_Старт'!$C$16+31)</f>
        <v>46332</v>
      </c>
      <c r="G93" s="17" t="s">
        <v>227</v>
      </c>
      <c r="H93" s="17" t="s">
        <v>74</v>
      </c>
    </row>
    <row r="94" customFormat="false" ht="48" hidden="false" customHeight="true" outlineLevel="0" collapsed="false">
      <c r="A94" s="16" t="s">
        <v>367</v>
      </c>
      <c r="B94" s="16" t="s">
        <v>355</v>
      </c>
      <c r="C94" s="16" t="s">
        <v>368</v>
      </c>
      <c r="D94" s="16" t="s">
        <v>369</v>
      </c>
      <c r="E94" s="17" t="s">
        <v>95</v>
      </c>
      <c r="F94" s="18" t="n">
        <f aca="false">IF('00_Старт'!$C$16="","",'00_Старт'!$C$16+31)</f>
        <v>46332</v>
      </c>
      <c r="G94" s="17" t="s">
        <v>227</v>
      </c>
      <c r="H94" s="17" t="s">
        <v>74</v>
      </c>
    </row>
    <row r="95" customFormat="false" ht="48" hidden="false" customHeight="true" outlineLevel="0" collapsed="false">
      <c r="A95" s="16" t="s">
        <v>370</v>
      </c>
      <c r="B95" s="16" t="s">
        <v>355</v>
      </c>
      <c r="C95" s="16" t="s">
        <v>371</v>
      </c>
      <c r="D95" s="16" t="s">
        <v>372</v>
      </c>
      <c r="E95" s="17" t="s">
        <v>95</v>
      </c>
      <c r="F95" s="18" t="n">
        <f aca="false">IF('00_Старт'!$C$16="","",'00_Старт'!$C$16+31)</f>
        <v>46332</v>
      </c>
      <c r="G95" s="17" t="s">
        <v>227</v>
      </c>
      <c r="H95" s="17" t="s">
        <v>74</v>
      </c>
    </row>
    <row r="96" customFormat="false" ht="48" hidden="false" customHeight="true" outlineLevel="0" collapsed="false">
      <c r="A96" s="16" t="s">
        <v>373</v>
      </c>
      <c r="B96" s="16" t="s">
        <v>374</v>
      </c>
      <c r="C96" s="16" t="s">
        <v>375</v>
      </c>
      <c r="D96" s="16" t="s">
        <v>376</v>
      </c>
      <c r="E96" s="17" t="s">
        <v>95</v>
      </c>
      <c r="F96" s="18" t="n">
        <f aca="false">IF('00_Старт'!$C$16="","",'00_Старт'!$C$16+32)</f>
        <v>46333</v>
      </c>
      <c r="G96" s="17" t="s">
        <v>227</v>
      </c>
      <c r="H96" s="17" t="s">
        <v>91</v>
      </c>
    </row>
    <row r="97" customFormat="false" ht="48" hidden="false" customHeight="true" outlineLevel="0" collapsed="false">
      <c r="A97" s="16" t="s">
        <v>377</v>
      </c>
      <c r="B97" s="16" t="s">
        <v>374</v>
      </c>
      <c r="C97" s="16" t="s">
        <v>378</v>
      </c>
      <c r="D97" s="16" t="s">
        <v>379</v>
      </c>
      <c r="E97" s="17" t="s">
        <v>95</v>
      </c>
      <c r="F97" s="18" t="n">
        <f aca="false">IF('00_Старт'!$C$16="","",'00_Старт'!$C$16+32)</f>
        <v>46333</v>
      </c>
      <c r="G97" s="17" t="s">
        <v>227</v>
      </c>
      <c r="H97" s="17" t="s">
        <v>91</v>
      </c>
    </row>
    <row r="98" customFormat="false" ht="48" hidden="false" customHeight="true" outlineLevel="0" collapsed="false">
      <c r="A98" s="16" t="s">
        <v>380</v>
      </c>
      <c r="B98" s="16" t="s">
        <v>374</v>
      </c>
      <c r="C98" s="16" t="s">
        <v>381</v>
      </c>
      <c r="D98" s="16" t="s">
        <v>382</v>
      </c>
      <c r="E98" s="17" t="s">
        <v>95</v>
      </c>
      <c r="F98" s="18" t="n">
        <f aca="false">IF('00_Старт'!$C$16="","",'00_Старт'!$C$16+32)</f>
        <v>46333</v>
      </c>
      <c r="G98" s="17" t="s">
        <v>227</v>
      </c>
      <c r="H98" s="17" t="s">
        <v>91</v>
      </c>
    </row>
    <row r="99" customFormat="false" ht="48" hidden="false" customHeight="true" outlineLevel="0" collapsed="false">
      <c r="A99" s="16" t="s">
        <v>383</v>
      </c>
      <c r="B99" s="16" t="s">
        <v>374</v>
      </c>
      <c r="C99" s="16" t="s">
        <v>384</v>
      </c>
      <c r="D99" s="16" t="s">
        <v>385</v>
      </c>
      <c r="E99" s="17" t="s">
        <v>95</v>
      </c>
      <c r="F99" s="18" t="n">
        <f aca="false">IF('00_Старт'!$C$16="","",'00_Старт'!$C$16+33)</f>
        <v>46334</v>
      </c>
      <c r="G99" s="17" t="s">
        <v>227</v>
      </c>
      <c r="H99" s="17" t="s">
        <v>91</v>
      </c>
    </row>
    <row r="100" customFormat="false" ht="48" hidden="false" customHeight="true" outlineLevel="0" collapsed="false">
      <c r="A100" s="16" t="s">
        <v>386</v>
      </c>
      <c r="B100" s="16" t="s">
        <v>374</v>
      </c>
      <c r="C100" s="16" t="s">
        <v>387</v>
      </c>
      <c r="D100" s="16" t="s">
        <v>388</v>
      </c>
      <c r="E100" s="17" t="s">
        <v>55</v>
      </c>
      <c r="F100" s="18" t="n">
        <f aca="false">IF('00_Старт'!$C$16="","",'00_Старт'!$C$16+33)</f>
        <v>46334</v>
      </c>
      <c r="G100" s="17" t="s">
        <v>227</v>
      </c>
      <c r="H100" s="17" t="s">
        <v>74</v>
      </c>
    </row>
    <row r="101" customFormat="false" ht="48" hidden="false" customHeight="true" outlineLevel="0" collapsed="false">
      <c r="A101" s="16" t="s">
        <v>389</v>
      </c>
      <c r="B101" s="16" t="s">
        <v>374</v>
      </c>
      <c r="C101" s="16" t="s">
        <v>390</v>
      </c>
      <c r="D101" s="16" t="s">
        <v>391</v>
      </c>
      <c r="E101" s="17" t="s">
        <v>55</v>
      </c>
      <c r="F101" s="18" t="n">
        <f aca="false">IF('00_Старт'!$C$16="","",'00_Старт'!$C$16+33)</f>
        <v>46334</v>
      </c>
      <c r="G101" s="17" t="s">
        <v>227</v>
      </c>
      <c r="H101" s="17" t="s">
        <v>91</v>
      </c>
    </row>
    <row r="102" customFormat="false" ht="48" hidden="false" customHeight="true" outlineLevel="0" collapsed="false">
      <c r="A102" s="16" t="s">
        <v>392</v>
      </c>
      <c r="B102" s="16" t="s">
        <v>374</v>
      </c>
      <c r="C102" s="16" t="s">
        <v>393</v>
      </c>
      <c r="D102" s="16" t="s">
        <v>394</v>
      </c>
      <c r="E102" s="17" t="s">
        <v>95</v>
      </c>
      <c r="F102" s="18" t="n">
        <f aca="false">IF('00_Старт'!$C$16="","",'00_Старт'!$C$16+34)</f>
        <v>46335</v>
      </c>
      <c r="G102" s="17" t="s">
        <v>227</v>
      </c>
      <c r="H102" s="17" t="s">
        <v>91</v>
      </c>
    </row>
    <row r="103" customFormat="false" ht="48" hidden="false" customHeight="true" outlineLevel="0" collapsed="false">
      <c r="A103" s="16" t="s">
        <v>395</v>
      </c>
      <c r="B103" s="16" t="s">
        <v>374</v>
      </c>
      <c r="C103" s="16" t="s">
        <v>396</v>
      </c>
      <c r="D103" s="16" t="s">
        <v>397</v>
      </c>
      <c r="E103" s="17" t="s">
        <v>95</v>
      </c>
      <c r="F103" s="18" t="n">
        <f aca="false">IF('00_Старт'!$C$16="","",'00_Старт'!$C$16+34)</f>
        <v>46335</v>
      </c>
      <c r="G103" s="17" t="s">
        <v>227</v>
      </c>
      <c r="H103" s="17" t="s">
        <v>74</v>
      </c>
    </row>
    <row r="104" customFormat="false" ht="48" hidden="false" customHeight="true" outlineLevel="0" collapsed="false">
      <c r="A104" s="16" t="s">
        <v>398</v>
      </c>
      <c r="B104" s="16" t="s">
        <v>374</v>
      </c>
      <c r="C104" s="16" t="s">
        <v>399</v>
      </c>
      <c r="D104" s="16" t="s">
        <v>400</v>
      </c>
      <c r="E104" s="17" t="s">
        <v>95</v>
      </c>
      <c r="F104" s="18" t="n">
        <f aca="false">IF('00_Старт'!$C$16="","",'00_Старт'!$C$16+34)</f>
        <v>46335</v>
      </c>
      <c r="G104" s="17" t="s">
        <v>227</v>
      </c>
      <c r="H104" s="17" t="s">
        <v>74</v>
      </c>
    </row>
    <row r="105" customFormat="false" ht="48" hidden="false" customHeight="true" outlineLevel="0" collapsed="false">
      <c r="A105" s="16" t="s">
        <v>401</v>
      </c>
      <c r="B105" s="16" t="s">
        <v>402</v>
      </c>
      <c r="C105" s="16" t="s">
        <v>403</v>
      </c>
      <c r="D105" s="16" t="s">
        <v>404</v>
      </c>
      <c r="E105" s="17" t="s">
        <v>405</v>
      </c>
      <c r="F105" s="18" t="n">
        <f aca="false">IF('00_Старт'!$C$16="","",'00_Старт'!$C$16+35)</f>
        <v>46336</v>
      </c>
      <c r="G105" s="17" t="s">
        <v>227</v>
      </c>
      <c r="H105" s="17" t="s">
        <v>406</v>
      </c>
    </row>
    <row r="106" customFormat="false" ht="48" hidden="false" customHeight="true" outlineLevel="0" collapsed="false">
      <c r="A106" s="16" t="s">
        <v>407</v>
      </c>
      <c r="B106" s="16" t="s">
        <v>402</v>
      </c>
      <c r="C106" s="16" t="s">
        <v>408</v>
      </c>
      <c r="D106" s="16" t="s">
        <v>409</v>
      </c>
      <c r="E106" s="17" t="s">
        <v>405</v>
      </c>
      <c r="F106" s="18" t="n">
        <f aca="false">IF('00_Старт'!$C$16="","",'00_Старт'!$C$16+35)</f>
        <v>46336</v>
      </c>
      <c r="G106" s="17" t="s">
        <v>227</v>
      </c>
      <c r="H106" s="17" t="s">
        <v>406</v>
      </c>
    </row>
    <row r="107" customFormat="false" ht="48" hidden="false" customHeight="true" outlineLevel="0" collapsed="false">
      <c r="A107" s="16" t="s">
        <v>410</v>
      </c>
      <c r="B107" s="16" t="s">
        <v>402</v>
      </c>
      <c r="C107" s="16" t="s">
        <v>411</v>
      </c>
      <c r="D107" s="16" t="s">
        <v>412</v>
      </c>
      <c r="E107" s="17" t="s">
        <v>405</v>
      </c>
      <c r="F107" s="18" t="n">
        <f aca="false">IF('00_Старт'!$C$16="","",'00_Старт'!$C$16+35)</f>
        <v>46336</v>
      </c>
      <c r="G107" s="17" t="s">
        <v>227</v>
      </c>
      <c r="H107" s="17" t="s">
        <v>164</v>
      </c>
    </row>
    <row r="108" customFormat="false" ht="48" hidden="false" customHeight="true" outlineLevel="0" collapsed="false">
      <c r="A108" s="16" t="s">
        <v>413</v>
      </c>
      <c r="B108" s="16" t="s">
        <v>402</v>
      </c>
      <c r="C108" s="16" t="s">
        <v>414</v>
      </c>
      <c r="D108" s="16" t="s">
        <v>415</v>
      </c>
      <c r="E108" s="17" t="s">
        <v>55</v>
      </c>
      <c r="F108" s="18" t="n">
        <f aca="false">IF('00_Старт'!$C$16="","",'00_Старт'!$C$16+36)</f>
        <v>46337</v>
      </c>
      <c r="G108" s="17" t="s">
        <v>227</v>
      </c>
      <c r="H108" s="17" t="s">
        <v>164</v>
      </c>
    </row>
    <row r="109" customFormat="false" ht="48" hidden="false" customHeight="true" outlineLevel="0" collapsed="false">
      <c r="A109" s="16" t="s">
        <v>416</v>
      </c>
      <c r="B109" s="16" t="s">
        <v>402</v>
      </c>
      <c r="C109" s="16" t="s">
        <v>417</v>
      </c>
      <c r="D109" s="16" t="s">
        <v>418</v>
      </c>
      <c r="E109" s="17" t="s">
        <v>55</v>
      </c>
      <c r="F109" s="18" t="n">
        <f aca="false">IF('00_Старт'!$C$16="","",'00_Старт'!$C$16+36)</f>
        <v>46337</v>
      </c>
      <c r="G109" s="17" t="s">
        <v>227</v>
      </c>
      <c r="H109" s="17" t="s">
        <v>406</v>
      </c>
    </row>
    <row r="110" customFormat="false" ht="48" hidden="false" customHeight="true" outlineLevel="0" collapsed="false">
      <c r="A110" s="16" t="s">
        <v>419</v>
      </c>
      <c r="B110" s="16" t="s">
        <v>402</v>
      </c>
      <c r="C110" s="16" t="s">
        <v>420</v>
      </c>
      <c r="D110" s="16" t="s">
        <v>421</v>
      </c>
      <c r="E110" s="17" t="s">
        <v>405</v>
      </c>
      <c r="F110" s="18" t="n">
        <f aca="false">IF('00_Старт'!$C$16="","",'00_Старт'!$C$16+36)</f>
        <v>46337</v>
      </c>
      <c r="G110" s="17" t="s">
        <v>227</v>
      </c>
      <c r="H110" s="17" t="s">
        <v>406</v>
      </c>
    </row>
    <row r="111" customFormat="false" ht="48" hidden="false" customHeight="true" outlineLevel="0" collapsed="false">
      <c r="A111" s="16" t="s">
        <v>422</v>
      </c>
      <c r="B111" s="16" t="s">
        <v>402</v>
      </c>
      <c r="C111" s="16" t="s">
        <v>423</v>
      </c>
      <c r="D111" s="16" t="s">
        <v>424</v>
      </c>
      <c r="E111" s="17" t="s">
        <v>405</v>
      </c>
      <c r="F111" s="18" t="n">
        <f aca="false">IF('00_Старт'!$C$16="","",'00_Старт'!$C$16+37)</f>
        <v>46338</v>
      </c>
      <c r="G111" s="17" t="s">
        <v>227</v>
      </c>
      <c r="H111" s="17" t="s">
        <v>406</v>
      </c>
    </row>
    <row r="112" customFormat="false" ht="48" hidden="false" customHeight="true" outlineLevel="0" collapsed="false">
      <c r="A112" s="16" t="s">
        <v>425</v>
      </c>
      <c r="B112" s="16" t="s">
        <v>426</v>
      </c>
      <c r="C112" s="16" t="s">
        <v>427</v>
      </c>
      <c r="D112" s="16" t="s">
        <v>428</v>
      </c>
      <c r="E112" s="17" t="s">
        <v>95</v>
      </c>
      <c r="F112" s="18" t="n">
        <f aca="false">IF('00_Старт'!$C$16="","",'00_Старт'!$C$16+37)</f>
        <v>46338</v>
      </c>
      <c r="G112" s="17" t="s">
        <v>227</v>
      </c>
      <c r="H112" s="17" t="s">
        <v>429</v>
      </c>
    </row>
    <row r="113" customFormat="false" ht="48" hidden="false" customHeight="true" outlineLevel="0" collapsed="false">
      <c r="A113" s="16" t="s">
        <v>430</v>
      </c>
      <c r="B113" s="16" t="s">
        <v>426</v>
      </c>
      <c r="C113" s="16" t="s">
        <v>431</v>
      </c>
      <c r="D113" s="16" t="s">
        <v>432</v>
      </c>
      <c r="E113" s="17" t="s">
        <v>95</v>
      </c>
      <c r="F113" s="18" t="n">
        <f aca="false">IF('00_Старт'!$C$16="","",'00_Старт'!$C$16+37)</f>
        <v>46338</v>
      </c>
      <c r="G113" s="17" t="s">
        <v>227</v>
      </c>
      <c r="H113" s="17" t="s">
        <v>429</v>
      </c>
    </row>
    <row r="114" customFormat="false" ht="48" hidden="false" customHeight="true" outlineLevel="0" collapsed="false">
      <c r="A114" s="16" t="s">
        <v>433</v>
      </c>
      <c r="B114" s="16" t="s">
        <v>426</v>
      </c>
      <c r="C114" s="16" t="s">
        <v>434</v>
      </c>
      <c r="D114" s="16" t="s">
        <v>435</v>
      </c>
      <c r="E114" s="17" t="s">
        <v>95</v>
      </c>
      <c r="F114" s="18" t="n">
        <f aca="false">IF('00_Старт'!$C$16="","",'00_Старт'!$C$16+38)</f>
        <v>46339</v>
      </c>
      <c r="G114" s="17" t="s">
        <v>227</v>
      </c>
      <c r="H114" s="17" t="s">
        <v>429</v>
      </c>
    </row>
    <row r="115" customFormat="false" ht="48" hidden="false" customHeight="true" outlineLevel="0" collapsed="false">
      <c r="A115" s="16" t="s">
        <v>436</v>
      </c>
      <c r="B115" s="16" t="s">
        <v>426</v>
      </c>
      <c r="C115" s="16" t="s">
        <v>437</v>
      </c>
      <c r="D115" s="16" t="s">
        <v>438</v>
      </c>
      <c r="E115" s="17" t="s">
        <v>95</v>
      </c>
      <c r="F115" s="18" t="n">
        <f aca="false">IF('00_Старт'!$C$16="","",'00_Старт'!$C$16+38)</f>
        <v>46339</v>
      </c>
      <c r="G115" s="17" t="s">
        <v>227</v>
      </c>
      <c r="H115" s="17" t="s">
        <v>429</v>
      </c>
    </row>
    <row r="116" customFormat="false" ht="48" hidden="false" customHeight="true" outlineLevel="0" collapsed="false">
      <c r="A116" s="16" t="s">
        <v>439</v>
      </c>
      <c r="B116" s="16" t="s">
        <v>426</v>
      </c>
      <c r="C116" s="16" t="s">
        <v>440</v>
      </c>
      <c r="D116" s="16" t="s">
        <v>441</v>
      </c>
      <c r="E116" s="17" t="s">
        <v>95</v>
      </c>
      <c r="F116" s="18" t="n">
        <f aca="false">IF('00_Старт'!$C$16="","",'00_Старт'!$C$16+38)</f>
        <v>46339</v>
      </c>
      <c r="G116" s="17" t="s">
        <v>227</v>
      </c>
      <c r="H116" s="17" t="s">
        <v>429</v>
      </c>
    </row>
    <row r="117" customFormat="false" ht="48" hidden="false" customHeight="true" outlineLevel="0" collapsed="false">
      <c r="A117" s="16" t="s">
        <v>442</v>
      </c>
      <c r="B117" s="16" t="s">
        <v>426</v>
      </c>
      <c r="C117" s="16" t="s">
        <v>443</v>
      </c>
      <c r="D117" s="16" t="s">
        <v>444</v>
      </c>
      <c r="E117" s="17" t="s">
        <v>95</v>
      </c>
      <c r="F117" s="18" t="n">
        <f aca="false">IF('00_Старт'!$C$16="","",'00_Старт'!$C$16+39)</f>
        <v>46340</v>
      </c>
      <c r="G117" s="17" t="s">
        <v>227</v>
      </c>
      <c r="H117" s="17" t="s">
        <v>429</v>
      </c>
    </row>
    <row r="118" customFormat="false" ht="48" hidden="false" customHeight="true" outlineLevel="0" collapsed="false">
      <c r="A118" s="16" t="s">
        <v>445</v>
      </c>
      <c r="B118" s="16" t="s">
        <v>426</v>
      </c>
      <c r="C118" s="16" t="s">
        <v>446</v>
      </c>
      <c r="D118" s="16" t="s">
        <v>447</v>
      </c>
      <c r="E118" s="17" t="s">
        <v>95</v>
      </c>
      <c r="F118" s="18" t="n">
        <f aca="false">IF('00_Старт'!$C$16="","",'00_Старт'!$C$16+39)</f>
        <v>46340</v>
      </c>
      <c r="G118" s="17" t="s">
        <v>227</v>
      </c>
      <c r="H118" s="17" t="s">
        <v>429</v>
      </c>
    </row>
    <row r="119" customFormat="false" ht="48" hidden="false" customHeight="true" outlineLevel="0" collapsed="false">
      <c r="A119" s="16" t="s">
        <v>448</v>
      </c>
      <c r="B119" s="16" t="s">
        <v>426</v>
      </c>
      <c r="C119" s="16" t="s">
        <v>449</v>
      </c>
      <c r="D119" s="16" t="s">
        <v>450</v>
      </c>
      <c r="E119" s="17" t="s">
        <v>95</v>
      </c>
      <c r="F119" s="18" t="n">
        <f aca="false">IF('00_Старт'!$C$16="","",'00_Старт'!$C$16+39)</f>
        <v>46340</v>
      </c>
      <c r="G119" s="17" t="s">
        <v>227</v>
      </c>
      <c r="H119" s="17" t="s">
        <v>429</v>
      </c>
    </row>
    <row r="120" customFormat="false" ht="48" hidden="false" customHeight="true" outlineLevel="0" collapsed="false">
      <c r="A120" s="16" t="s">
        <v>451</v>
      </c>
      <c r="B120" s="16" t="s">
        <v>426</v>
      </c>
      <c r="C120" s="16" t="s">
        <v>452</v>
      </c>
      <c r="D120" s="16" t="s">
        <v>453</v>
      </c>
      <c r="E120" s="17" t="s">
        <v>95</v>
      </c>
      <c r="F120" s="18" t="n">
        <f aca="false">IF('00_Старт'!$C$16="","",'00_Старт'!$C$16+40)</f>
        <v>46341</v>
      </c>
      <c r="G120" s="17" t="s">
        <v>227</v>
      </c>
      <c r="H120" s="17" t="s">
        <v>429</v>
      </c>
    </row>
    <row r="122" customFormat="false" ht="21.75" hidden="false" customHeight="true" outlineLevel="0" collapsed="false">
      <c r="A122" s="13" t="s">
        <v>41</v>
      </c>
      <c r="B122" s="13"/>
      <c r="C122" s="13"/>
      <c r="D122" s="13"/>
      <c r="E122" s="13"/>
      <c r="F122" s="13"/>
      <c r="G122" s="13"/>
      <c r="H122" s="13"/>
    </row>
  </sheetData>
  <autoFilter ref="A5:H120"/>
  <mergeCells count="3">
    <mergeCell ref="A1:H1"/>
    <mergeCell ref="A2:H2"/>
    <mergeCell ref="A122:H122"/>
  </mergeCells>
  <conditionalFormatting sqref="E6:E120">
    <cfRule type="expression" priority="2" aboveAverage="0" equalAverage="0" bottom="0" percent="0" rank="0" text="" dxfId="11">
      <formula>E6="Высокий"</formula>
    </cfRule>
    <cfRule type="expression" priority="3" aboveAverage="0" equalAverage="0" bottom="0" percent="0" rank="0" text="" dxfId="12">
      <formula>E6="Средний"</formula>
    </cfRule>
    <cfRule type="expression" priority="4" aboveAverage="0" equalAverage="0" bottom="0" percent="0" rank="0" text="" dxfId="13">
      <formula>E6="Низкий"</formula>
    </cfRule>
  </conditionalFormatting>
  <conditionalFormatting sqref="G6:G120">
    <cfRule type="expression" priority="5" aboveAverage="0" equalAverage="0" bottom="0" percent="0" rank="0" text="" dxfId="14">
      <formula>ISNUMBER(SEARCH("☑",G6))</formula>
    </cfRule>
    <cfRule type="expression" priority="6" aboveAverage="0" equalAverage="0" bottom="0" percent="0" rank="0" text="" dxfId="12">
      <formula>ISNUMBER(SEARCH("◐",G6))</formula>
    </cfRule>
    <cfRule type="expression" priority="7" aboveAverage="0" equalAverage="0" bottom="0" percent="0" rank="0" text="" dxfId="15">
      <formula>ISNUMBER(SEARCH("☐",G6))</formula>
    </cfRule>
    <cfRule type="expression" priority="8" aboveAverage="0" equalAverage="0" bottom="0" percent="0" rank="0" text="" dxfId="16">
      <formula>ISNUMBER(SEARCH("—",G6))</formula>
    </cfRule>
  </conditionalFormatting>
  <dataValidations count="2">
    <dataValidation allowBlank="true" error="Выберите значение из списка" errorStyle="stop" errorTitle="Недопустимое значение" operator="between" prompt="Выберите значение" promptTitle="Поле со списком" showDropDown="false" showErrorMessage="true" showInputMessage="true" sqref="E6:E120" type="list">
      <formula1>"Высокий,Средний,Низкий"</formula1>
      <formula2>0</formula2>
    </dataValidation>
    <dataValidation allowBlank="true" error="Выберите значение из списка" errorStyle="stop" errorTitle="Недопустимое значение" operator="between" prompt="Выберите значение" promptTitle="Поле со списком" showDropDown="false" showErrorMessage="true" showInputMessage="true" sqref="G6:G120" type="list">
      <formula1>"☐ Не выполнено,◐ В работе,☑ Выполнено,— Не применимо"</formula1>
      <formula2>0</formula2>
    </dataValidation>
  </dataValidation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551F"/>
    <pageSetUpPr fitToPage="true"/>
  </sheetPr>
  <dimension ref="A1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1"/>
    <col collapsed="false" customWidth="true" hidden="false" outlineLevel="0" max="5" min="2" style="0" width="19"/>
    <col collapsed="false" customWidth="true" hidden="false" outlineLevel="0" max="6" min="6" style="0" width="4"/>
    <col collapsed="false" customWidth="true" hidden="false" outlineLevel="0" max="11" min="7" style="0" width="2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2.5" hidden="false" customHeight="true" outlineLevel="0" collapsed="false">
      <c r="A2" s="2" t="s">
        <v>454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7.5" hidden="false" customHeight="true" outlineLevel="0" collapsed="false"/>
    <row r="5" customFormat="false" ht="24" hidden="false" customHeight="true" outlineLevel="0" collapsed="false">
      <c r="A5" s="3" t="s">
        <v>455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customFormat="false" ht="37.5" hidden="false" customHeight="true" outlineLevel="0" collapsed="false">
      <c r="A7" s="19" t="s">
        <v>456</v>
      </c>
      <c r="B7" s="20" t="n">
        <f aca="false">COUNTA('02_Чек-лист'!C6:C120)</f>
        <v>115</v>
      </c>
      <c r="C7" s="20"/>
      <c r="D7" s="19" t="s">
        <v>457</v>
      </c>
      <c r="E7" s="20" t="n">
        <f aca="false">COUNTIF('02_Чек-лист'!G6:G120,"☑ Выполнено")</f>
        <v>26</v>
      </c>
    </row>
    <row r="8" customFormat="false" ht="37.5" hidden="false" customHeight="true" outlineLevel="0" collapsed="false">
      <c r="A8" s="19" t="s">
        <v>458</v>
      </c>
      <c r="B8" s="20" t="n">
        <f aca="false">COUNTIF('02_Чек-лист'!G6:G120,"◐ В работе")</f>
        <v>16</v>
      </c>
      <c r="C8" s="20"/>
      <c r="D8" s="19" t="s">
        <v>459</v>
      </c>
      <c r="E8" s="20" t="n">
        <f aca="false">COUNTIFS('02_Чек-лист'!E6:E120,"Высокий",'02_Чек-лист'!G6:G120,"&lt;&gt;☑ Выполнено",'02_Чек-лист'!G6:G120,"&lt;&gt;— Не применимо")</f>
        <v>37</v>
      </c>
    </row>
    <row r="9" customFormat="false" ht="37.5" hidden="false" customHeight="true" outlineLevel="0" collapsed="false">
      <c r="A9" s="19" t="s">
        <v>460</v>
      </c>
      <c r="B9" s="20" t="n">
        <f aca="false">COUNTIF('02_Чек-лист'!G6:G120,"— Не применимо")</f>
        <v>0</v>
      </c>
      <c r="C9" s="20"/>
      <c r="D9" s="19" t="s">
        <v>461</v>
      </c>
      <c r="E9" s="21" t="n">
        <f aca="false">IFERROR(COUNTIF('02_Чек-лист'!G6:G120,"☑ Выполнено")/(COUNTA('02_Чек-лист'!C6:C120)-COUNTIF('02_Чек-лист'!G6:G120,"— Не применимо")),0)</f>
        <v>0.226086956521739</v>
      </c>
    </row>
    <row r="12" customFormat="false" ht="24" hidden="false" customHeight="true" outlineLevel="0" collapsed="false">
      <c r="A12" s="3" t="s">
        <v>462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4" customFormat="false" ht="42" hidden="false" customHeight="true" outlineLevel="0" collapsed="false">
      <c r="A14" s="14" t="s">
        <v>48</v>
      </c>
      <c r="B14" s="14" t="s">
        <v>463</v>
      </c>
      <c r="C14" s="14" t="s">
        <v>457</v>
      </c>
      <c r="D14" s="14" t="s">
        <v>464</v>
      </c>
      <c r="E14" s="14" t="s">
        <v>461</v>
      </c>
    </row>
    <row r="15" customFormat="false" ht="30" hidden="false" customHeight="true" outlineLevel="0" collapsed="false">
      <c r="A15" s="16" t="s">
        <v>87</v>
      </c>
      <c r="B15" s="22" t="n">
        <f aca="false">COUNTIF('02_Чек-лист'!$B$6:$B$120,A15)</f>
        <v>7</v>
      </c>
      <c r="C15" s="22" t="n">
        <f aca="false">COUNTIFS('02_Чек-лист'!$B$6:$B$120,A15,'02_Чек-лист'!$G$6:$G$120,"☑ Выполнено")</f>
        <v>7</v>
      </c>
      <c r="D15" s="22" t="n">
        <f aca="false">COUNTIFS('02_Чек-лист'!$B$6:$B$120,A15,'02_Чек-лист'!$G$6:$G$120,"&lt;&gt;☑ Выполнено",'02_Чек-лист'!$G$6:$G$120,"&lt;&gt;— Не применимо")</f>
        <v>0</v>
      </c>
      <c r="E15" s="23" t="n">
        <f aca="false">IFERROR(C15/(B15-COUNTIFS('02_Чек-лист'!$B$6:$B$120,A15,'02_Чек-лист'!$G$6:$G$120,"— Не применимо")),0)</f>
        <v>1</v>
      </c>
    </row>
    <row r="16" customFormat="false" ht="30" hidden="false" customHeight="true" outlineLevel="0" collapsed="false">
      <c r="A16" s="16" t="s">
        <v>112</v>
      </c>
      <c r="B16" s="22" t="n">
        <f aca="false">COUNTIF('02_Чек-лист'!$B$6:$B$120,A16)</f>
        <v>7</v>
      </c>
      <c r="C16" s="22" t="n">
        <f aca="false">COUNTIFS('02_Чек-лист'!$B$6:$B$120,A16,'02_Чек-лист'!$G$6:$G$120,"☑ Выполнено")</f>
        <v>7</v>
      </c>
      <c r="D16" s="22" t="n">
        <f aca="false">COUNTIFS('02_Чек-лист'!$B$6:$B$120,A16,'02_Чек-лист'!$G$6:$G$120,"&lt;&gt;☑ Выполнено",'02_Чек-лист'!$G$6:$G$120,"&lt;&gt;— Не применимо")</f>
        <v>0</v>
      </c>
      <c r="E16" s="23" t="n">
        <f aca="false">IFERROR(C16/(B16-COUNTIFS('02_Чек-лист'!$B$6:$B$120,A16,'02_Чек-лист'!$G$6:$G$120,"— Не применимо")),0)</f>
        <v>1</v>
      </c>
    </row>
    <row r="17" customFormat="false" ht="30" hidden="false" customHeight="true" outlineLevel="0" collapsed="false">
      <c r="A17" s="16" t="s">
        <v>134</v>
      </c>
      <c r="B17" s="22" t="n">
        <f aca="false">COUNTIF('02_Чек-лист'!$B$6:$B$120,A17)</f>
        <v>8</v>
      </c>
      <c r="C17" s="22" t="n">
        <f aca="false">COUNTIFS('02_Чек-лист'!$B$6:$B$120,A17,'02_Чек-лист'!$G$6:$G$120,"☑ Выполнено")</f>
        <v>8</v>
      </c>
      <c r="D17" s="22" t="n">
        <f aca="false">COUNTIFS('02_Чек-лист'!$B$6:$B$120,A17,'02_Чек-лист'!$G$6:$G$120,"&lt;&gt;☑ Выполнено",'02_Чек-лист'!$G$6:$G$120,"&lt;&gt;— Не применимо")</f>
        <v>0</v>
      </c>
      <c r="E17" s="23" t="n">
        <f aca="false">IFERROR(C17/(B17-COUNTIFS('02_Чек-лист'!$B$6:$B$120,A17,'02_Чек-лист'!$G$6:$G$120,"— Не применимо")),0)</f>
        <v>1</v>
      </c>
    </row>
    <row r="18" customFormat="false" ht="30" hidden="false" customHeight="true" outlineLevel="0" collapsed="false">
      <c r="A18" s="16" t="s">
        <v>161</v>
      </c>
      <c r="B18" s="22" t="n">
        <f aca="false">COUNTIF('02_Чек-лист'!$B$6:$B$120,A18)</f>
        <v>8</v>
      </c>
      <c r="C18" s="22" t="n">
        <f aca="false">COUNTIFS('02_Чек-лист'!$B$6:$B$120,A18,'02_Чек-лист'!$G$6:$G$120,"☑ Выполнено")</f>
        <v>4</v>
      </c>
      <c r="D18" s="22" t="n">
        <f aca="false">COUNTIFS('02_Чек-лист'!$B$6:$B$120,A18,'02_Чек-лист'!$G$6:$G$120,"&lt;&gt;☑ Выполнено",'02_Чек-лист'!$G$6:$G$120,"&lt;&gt;— Не применимо")</f>
        <v>4</v>
      </c>
      <c r="E18" s="23" t="n">
        <f aca="false">IFERROR(C18/(B18-COUNTIFS('02_Чек-лист'!$B$6:$B$120,A18,'02_Чек-лист'!$G$6:$G$120,"— Не применимо")),0)</f>
        <v>0.5</v>
      </c>
    </row>
    <row r="19" customFormat="false" ht="30" hidden="false" customHeight="true" outlineLevel="0" collapsed="false">
      <c r="A19" s="16" t="s">
        <v>185</v>
      </c>
      <c r="B19" s="22" t="n">
        <f aca="false">COUNTIF('02_Чек-лист'!$B$6:$B$120,A19)</f>
        <v>5</v>
      </c>
      <c r="C19" s="22" t="n">
        <f aca="false">COUNTIFS('02_Чек-лист'!$B$6:$B$120,A19,'02_Чек-лист'!$G$6:$G$120,"☑ Выполнено")</f>
        <v>0</v>
      </c>
      <c r="D19" s="22" t="n">
        <f aca="false">COUNTIFS('02_Чек-лист'!$B$6:$B$120,A19,'02_Чек-лист'!$G$6:$G$120,"&lt;&gt;☑ Выполнено",'02_Чек-лист'!$G$6:$G$120,"&lt;&gt;— Не применимо")</f>
        <v>5</v>
      </c>
      <c r="E19" s="23" t="n">
        <f aca="false">IFERROR(C19/(B19-COUNTIFS('02_Чек-лист'!$B$6:$B$120,A19,'02_Чек-лист'!$G$6:$G$120,"— Не применимо")),0)</f>
        <v>0</v>
      </c>
    </row>
    <row r="20" customFormat="false" ht="30" hidden="false" customHeight="true" outlineLevel="0" collapsed="false">
      <c r="A20" s="16" t="s">
        <v>201</v>
      </c>
      <c r="B20" s="22" t="n">
        <f aca="false">COUNTIF('02_Чек-лист'!$B$6:$B$120,A20)</f>
        <v>7</v>
      </c>
      <c r="C20" s="22" t="n">
        <f aca="false">COUNTIFS('02_Чек-лист'!$B$6:$B$120,A20,'02_Чек-лист'!$G$6:$G$120,"☑ Выполнено")</f>
        <v>0</v>
      </c>
      <c r="D20" s="22" t="n">
        <f aca="false">COUNTIFS('02_Чек-лист'!$B$6:$B$120,A20,'02_Чек-лист'!$G$6:$G$120,"&lt;&gt;☑ Выполнено",'02_Чек-лист'!$G$6:$G$120,"&lt;&gt;— Не применимо")</f>
        <v>7</v>
      </c>
      <c r="E20" s="23" t="n">
        <f aca="false">IFERROR(C20/(B20-COUNTIFS('02_Чек-лист'!$B$6:$B$120,A20,'02_Чек-лист'!$G$6:$G$120,"— Не применимо")),0)</f>
        <v>0</v>
      </c>
    </row>
    <row r="21" customFormat="false" ht="30" hidden="false" customHeight="true" outlineLevel="0" collapsed="false">
      <c r="A21" s="16" t="s">
        <v>224</v>
      </c>
      <c r="B21" s="22" t="n">
        <f aca="false">COUNTIF('02_Чек-лист'!$B$6:$B$120,A21)</f>
        <v>6</v>
      </c>
      <c r="C21" s="22" t="n">
        <f aca="false">COUNTIFS('02_Чек-лист'!$B$6:$B$120,A21,'02_Чек-лист'!$G$6:$G$120,"☑ Выполнено")</f>
        <v>0</v>
      </c>
      <c r="D21" s="22" t="n">
        <f aca="false">COUNTIFS('02_Чек-лист'!$B$6:$B$120,A21,'02_Чек-лист'!$G$6:$G$120,"&lt;&gt;☑ Выполнено",'02_Чек-лист'!$G$6:$G$120,"&lt;&gt;— Не применимо")</f>
        <v>6</v>
      </c>
      <c r="E21" s="23" t="n">
        <f aca="false">IFERROR(C21/(B21-COUNTIFS('02_Чек-лист'!$B$6:$B$120,A21,'02_Чек-лист'!$G$6:$G$120,"— Не применимо")),0)</f>
        <v>0</v>
      </c>
    </row>
    <row r="22" customFormat="false" ht="30" hidden="false" customHeight="true" outlineLevel="0" collapsed="false">
      <c r="A22" s="16" t="s">
        <v>51</v>
      </c>
      <c r="B22" s="22" t="n">
        <f aca="false">COUNTIF('02_Чек-лист'!$B$6:$B$120,A22)</f>
        <v>8</v>
      </c>
      <c r="C22" s="22" t="n">
        <f aca="false">COUNTIFS('02_Чек-лист'!$B$6:$B$120,A22,'02_Чек-лист'!$G$6:$G$120,"☑ Выполнено")</f>
        <v>0</v>
      </c>
      <c r="D22" s="22" t="n">
        <f aca="false">COUNTIFS('02_Чек-лист'!$B$6:$B$120,A22,'02_Чек-лист'!$G$6:$G$120,"&lt;&gt;☑ Выполнено",'02_Чек-лист'!$G$6:$G$120,"&lt;&gt;— Не применимо")</f>
        <v>8</v>
      </c>
      <c r="E22" s="23" t="n">
        <f aca="false">IFERROR(C22/(B22-COUNTIFS('02_Чек-лист'!$B$6:$B$120,A22,'02_Чек-лист'!$G$6:$G$120,"— Не применимо")),0)</f>
        <v>0</v>
      </c>
    </row>
    <row r="23" customFormat="false" ht="30" hidden="false" customHeight="true" outlineLevel="0" collapsed="false">
      <c r="A23" s="16" t="s">
        <v>267</v>
      </c>
      <c r="B23" s="22" t="n">
        <f aca="false">COUNTIF('02_Чек-лист'!$B$6:$B$120,A23)</f>
        <v>10</v>
      </c>
      <c r="C23" s="22" t="n">
        <f aca="false">COUNTIFS('02_Чек-лист'!$B$6:$B$120,A23,'02_Чек-лист'!$G$6:$G$120,"☑ Выполнено")</f>
        <v>0</v>
      </c>
      <c r="D23" s="22" t="n">
        <f aca="false">COUNTIFS('02_Чек-лист'!$B$6:$B$120,A23,'02_Чек-лист'!$G$6:$G$120,"&lt;&gt;☑ Выполнено",'02_Чек-лист'!$G$6:$G$120,"&lt;&gt;— Не применимо")</f>
        <v>10</v>
      </c>
      <c r="E23" s="23" t="n">
        <f aca="false">IFERROR(C23/(B23-COUNTIFS('02_Чек-лист'!$B$6:$B$120,A23,'02_Чек-лист'!$G$6:$G$120,"— Не применимо")),0)</f>
        <v>0</v>
      </c>
    </row>
    <row r="24" customFormat="false" ht="30" hidden="false" customHeight="true" outlineLevel="0" collapsed="false">
      <c r="A24" s="16" t="s">
        <v>298</v>
      </c>
      <c r="B24" s="22" t="n">
        <f aca="false">COUNTIF('02_Чек-лист'!$B$6:$B$120,A24)</f>
        <v>7</v>
      </c>
      <c r="C24" s="22" t="n">
        <f aca="false">COUNTIFS('02_Чек-лист'!$B$6:$B$120,A24,'02_Чек-лист'!$G$6:$G$120,"☑ Выполнено")</f>
        <v>0</v>
      </c>
      <c r="D24" s="22" t="n">
        <f aca="false">COUNTIFS('02_Чек-лист'!$B$6:$B$120,A24,'02_Чек-лист'!$G$6:$G$120,"&lt;&gt;☑ Выполнено",'02_Чек-лист'!$G$6:$G$120,"&lt;&gt;— Не применимо")</f>
        <v>7</v>
      </c>
      <c r="E24" s="23" t="n">
        <f aca="false">IFERROR(C24/(B24-COUNTIFS('02_Чек-лист'!$B$6:$B$120,A24,'02_Чек-лист'!$G$6:$G$120,"— Не применимо")),0)</f>
        <v>0</v>
      </c>
    </row>
    <row r="25" customFormat="false" ht="30" hidden="false" customHeight="true" outlineLevel="0" collapsed="false">
      <c r="A25" s="16" t="s">
        <v>320</v>
      </c>
      <c r="B25" s="22" t="n">
        <f aca="false">COUNTIF('02_Чек-лист'!$B$6:$B$120,A25)</f>
        <v>6</v>
      </c>
      <c r="C25" s="22" t="n">
        <f aca="false">COUNTIFS('02_Чек-лист'!$B$6:$B$120,A25,'02_Чек-лист'!$G$6:$G$120,"☑ Выполнено")</f>
        <v>0</v>
      </c>
      <c r="D25" s="22" t="n">
        <f aca="false">COUNTIFS('02_Чек-лист'!$B$6:$B$120,A25,'02_Чек-лист'!$G$6:$G$120,"&lt;&gt;☑ Выполнено",'02_Чек-лист'!$G$6:$G$120,"&lt;&gt;— Не применимо")</f>
        <v>6</v>
      </c>
      <c r="E25" s="23" t="n">
        <f aca="false">IFERROR(C25/(B25-COUNTIFS('02_Чек-лист'!$B$6:$B$120,A25,'02_Чек-лист'!$G$6:$G$120,"— Не применимо")),0)</f>
        <v>0</v>
      </c>
    </row>
    <row r="26" customFormat="false" ht="30" hidden="false" customHeight="true" outlineLevel="0" collapsed="false">
      <c r="A26" s="16" t="s">
        <v>339</v>
      </c>
      <c r="B26" s="22" t="n">
        <f aca="false">COUNTIF('02_Чек-лист'!$B$6:$B$120,A26)</f>
        <v>5</v>
      </c>
      <c r="C26" s="22" t="n">
        <f aca="false">COUNTIFS('02_Чек-лист'!$B$6:$B$120,A26,'02_Чек-лист'!$G$6:$G$120,"☑ Выполнено")</f>
        <v>0</v>
      </c>
      <c r="D26" s="22" t="n">
        <f aca="false">COUNTIFS('02_Чек-лист'!$B$6:$B$120,A26,'02_Чек-лист'!$G$6:$G$120,"&lt;&gt;☑ Выполнено",'02_Чек-лист'!$G$6:$G$120,"&lt;&gt;— Не применимо")</f>
        <v>5</v>
      </c>
      <c r="E26" s="23" t="n">
        <f aca="false">IFERROR(C26/(B26-COUNTIFS('02_Чек-лист'!$B$6:$B$120,A26,'02_Чек-лист'!$G$6:$G$120,"— Не применимо")),0)</f>
        <v>0</v>
      </c>
    </row>
    <row r="27" customFormat="false" ht="30" hidden="false" customHeight="true" outlineLevel="0" collapsed="false">
      <c r="A27" s="16" t="s">
        <v>355</v>
      </c>
      <c r="B27" s="22" t="n">
        <f aca="false">COUNTIF('02_Чек-лист'!$B$6:$B$120,A27)</f>
        <v>6</v>
      </c>
      <c r="C27" s="22" t="n">
        <f aca="false">COUNTIFS('02_Чек-лист'!$B$6:$B$120,A27,'02_Чек-лист'!$G$6:$G$120,"☑ Выполнено")</f>
        <v>0</v>
      </c>
      <c r="D27" s="22" t="n">
        <f aca="false">COUNTIFS('02_Чек-лист'!$B$6:$B$120,A27,'02_Чек-лист'!$G$6:$G$120,"&lt;&gt;☑ Выполнено",'02_Чек-лист'!$G$6:$G$120,"&lt;&gt;— Не применимо")</f>
        <v>6</v>
      </c>
      <c r="E27" s="23" t="n">
        <f aca="false">IFERROR(C27/(B27-COUNTIFS('02_Чек-лист'!$B$6:$B$120,A27,'02_Чек-лист'!$G$6:$G$120,"— Не применимо")),0)</f>
        <v>0</v>
      </c>
    </row>
    <row r="28" customFormat="false" ht="30" hidden="false" customHeight="true" outlineLevel="0" collapsed="false">
      <c r="A28" s="16" t="s">
        <v>374</v>
      </c>
      <c r="B28" s="22" t="n">
        <f aca="false">COUNTIF('02_Чек-лист'!$B$6:$B$120,A28)</f>
        <v>9</v>
      </c>
      <c r="C28" s="22" t="n">
        <f aca="false">COUNTIFS('02_Чек-лист'!$B$6:$B$120,A28,'02_Чек-лист'!$G$6:$G$120,"☑ Выполнено")</f>
        <v>0</v>
      </c>
      <c r="D28" s="22" t="n">
        <f aca="false">COUNTIFS('02_Чек-лист'!$B$6:$B$120,A28,'02_Чек-лист'!$G$6:$G$120,"&lt;&gt;☑ Выполнено",'02_Чек-лист'!$G$6:$G$120,"&lt;&gt;— Не применимо")</f>
        <v>9</v>
      </c>
      <c r="E28" s="23" t="n">
        <f aca="false">IFERROR(C28/(B28-COUNTIFS('02_Чек-лист'!$B$6:$B$120,A28,'02_Чек-лист'!$G$6:$G$120,"— Не применимо")),0)</f>
        <v>0</v>
      </c>
    </row>
    <row r="29" customFormat="false" ht="30" hidden="false" customHeight="true" outlineLevel="0" collapsed="false">
      <c r="A29" s="16" t="s">
        <v>402</v>
      </c>
      <c r="B29" s="22" t="n">
        <f aca="false">COUNTIF('02_Чек-лист'!$B$6:$B$120,A29)</f>
        <v>7</v>
      </c>
      <c r="C29" s="22" t="n">
        <f aca="false">COUNTIFS('02_Чек-лист'!$B$6:$B$120,A29,'02_Чек-лист'!$G$6:$G$120,"☑ Выполнено")</f>
        <v>0</v>
      </c>
      <c r="D29" s="22" t="n">
        <f aca="false">COUNTIFS('02_Чек-лист'!$B$6:$B$120,A29,'02_Чек-лист'!$G$6:$G$120,"&lt;&gt;☑ Выполнено",'02_Чек-лист'!$G$6:$G$120,"&lt;&gt;— Не применимо")</f>
        <v>7</v>
      </c>
      <c r="E29" s="23" t="n">
        <f aca="false">IFERROR(C29/(B29-COUNTIFS('02_Чек-лист'!$B$6:$B$120,A29,'02_Чек-лист'!$G$6:$G$120,"— Не применимо")),0)</f>
        <v>0</v>
      </c>
    </row>
    <row r="30" customFormat="false" ht="30" hidden="false" customHeight="true" outlineLevel="0" collapsed="false">
      <c r="A30" s="16" t="s">
        <v>426</v>
      </c>
      <c r="B30" s="22" t="n">
        <f aca="false">COUNTIF('02_Чек-лист'!$B$6:$B$120,A30)</f>
        <v>9</v>
      </c>
      <c r="C30" s="22" t="n">
        <f aca="false">COUNTIFS('02_Чек-лист'!$B$6:$B$120,A30,'02_Чек-лист'!$G$6:$G$120,"☑ Выполнено")</f>
        <v>0</v>
      </c>
      <c r="D30" s="22" t="n">
        <f aca="false">COUNTIFS('02_Чек-лист'!$B$6:$B$120,A30,'02_Чек-лист'!$G$6:$G$120,"&lt;&gt;☑ Выполнено",'02_Чек-лист'!$G$6:$G$120,"&lt;&gt;— Не применимо")</f>
        <v>9</v>
      </c>
      <c r="E30" s="23" t="n">
        <f aca="false">IFERROR(C30/(B30-COUNTIFS('02_Чек-лист'!$B$6:$B$120,A30,'02_Чек-лист'!$G$6:$G$120,"— Не применимо")),0)</f>
        <v>0</v>
      </c>
    </row>
    <row r="33" customFormat="false" ht="21.75" hidden="false" customHeight="true" outlineLevel="0" collapsed="false">
      <c r="A33" s="13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</sheetData>
  <mergeCells count="5">
    <mergeCell ref="A1:K1"/>
    <mergeCell ref="A2:K2"/>
    <mergeCell ref="A5:K5"/>
    <mergeCell ref="A12:K12"/>
    <mergeCell ref="A33:K33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2026-10-06T06:22:01Z</dcterms:created>
  <dc:creator>openpyxl</dc:creator>
  <dc:description/>
  <dc:language>en-US</dc:language>
  <cp:lastModifiedBy/>
  <dcterms:modified xsi:type="dcterms:W3CDTF">2026-10-06T06:22:01Z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